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hadanogumi001-my.sharepoint.com/personal/keiji_hadanogumi_com/Documents/ドキュメント/11‗安全衛生委員会/01‗安全書類統一/04‗/20241007時点 - コピー/"/>
    </mc:Choice>
  </mc:AlternateContent>
  <xr:revisionPtr revIDLastSave="2" documentId="13_ncr:1_{5FAE5A2C-6ACF-49F5-8B64-69C263A2F53B}" xr6:coauthVersionLast="47" xr6:coauthVersionMax="47" xr10:uidLastSave="{3038C477-6ED8-4259-99E7-9D807093D0D4}"/>
  <bookViews>
    <workbookView xWindow="-110" yWindow="-110" windowWidth="19420" windowHeight="11500" firstSheet="21" activeTab="4" xr2:uid="{3F8A1BEB-09F2-4E12-8B00-FD1A2823BFDE}"/>
  </bookViews>
  <sheets>
    <sheet name="元請の確認事項" sheetId="98" r:id="rId1"/>
    <sheet name="工事情報入力" sheetId="47" r:id="rId2"/>
    <sheet name="入力シート1" sheetId="92" r:id="rId3"/>
    <sheet name="事業所整理番号等の記載方法" sheetId="97" r:id="rId4"/>
    <sheet name="誓約書" sheetId="89" r:id="rId5"/>
    <sheet name="台帳" sheetId="60" r:id="rId6"/>
    <sheet name="再下" sheetId="62" r:id="rId7"/>
    <sheet name="再下 (2次)" sheetId="93" r:id="rId8"/>
    <sheet name="再下 (3次)" sheetId="94" r:id="rId9"/>
    <sheet name="編成表" sheetId="65" r:id="rId10"/>
    <sheet name="体系図" sheetId="66" r:id="rId11"/>
    <sheet name="入力シート2" sheetId="49" r:id="rId12"/>
    <sheet name="作業員名簿(自動)" sheetId="52" r:id="rId13"/>
    <sheet name="作業員名簿(自動) (台帳用)" sheetId="53" r:id="rId14"/>
    <sheet name="高齢者" sheetId="67" r:id="rId15"/>
    <sheet name="年少者" sheetId="68" r:id="rId16"/>
    <sheet name="一号外国人" sheetId="69" r:id="rId17"/>
    <sheet name="実習生入場" sheetId="70" r:id="rId18"/>
    <sheet name="新規入場" sheetId="90" r:id="rId19"/>
    <sheet name="新規入場 (記入例)" sheetId="73" r:id="rId20"/>
    <sheet name="KY用紙" sheetId="75" r:id="rId21"/>
    <sheet name="ｸﾚｰﾝ車両系建機" sheetId="76" r:id="rId22"/>
    <sheet name="持込機械" sheetId="78" r:id="rId23"/>
    <sheet name="入力シート3" sheetId="86" r:id="rId24"/>
    <sheet name="通勤車両" sheetId="77" r:id="rId25"/>
    <sheet name="有機溶剤" sheetId="80" r:id="rId26"/>
    <sheet name="火気" sheetId="79" r:id="rId27"/>
  </sheets>
  <externalReferences>
    <externalReference r:id="rId28"/>
    <externalReference r:id="rId29"/>
  </externalReferences>
  <definedNames>
    <definedName name="_0．衛生">'[1]#REF'!$A$1:$ED$3</definedName>
    <definedName name="_1．空調">'[1]#REF'!$A$1:$BR$2</definedName>
    <definedName name="_1．建築概要">'[1]#REF'!$A$1:$CH$2</definedName>
    <definedName name="_2．昇降､その他､付帯">'[1]#REF'!$A$1:$AN$3</definedName>
    <definedName name="_2．内部概要">'[1]#REF'!$A$1:$CN$2</definedName>
    <definedName name="_3．外部概要">'[1]#REF'!$A$1:$Z$2</definedName>
    <definedName name="_4．仮設経費">'[1]#REF'!$A$1:$AM$3</definedName>
    <definedName name="_5．土工地業">'[1]#REF'!$A$1:$BY$3</definedName>
    <definedName name="_6．躯体">'[1]#REF'!$A$1:$BS$4</definedName>
    <definedName name="_7．仕上">'[1]#REF'!$A$1:$CR$3</definedName>
    <definedName name="_8．付帯">'[1]#REF'!$A$1:$AF$3</definedName>
    <definedName name="_9．電気">'[1]#REF'!$A$1:$DQ$3</definedName>
    <definedName name="_Key1" localSheetId="0" hidden="1">#REF!</definedName>
    <definedName name="_Key1" localSheetId="3" hidden="1">#REF!</definedName>
    <definedName name="_Key1" localSheetId="18" hidden="1">#REF!</definedName>
    <definedName name="_Key1" localSheetId="4" hidden="1">#REF!</definedName>
    <definedName name="_Key1" hidden="1">#REF!</definedName>
    <definedName name="_Order1" hidden="1">255</definedName>
    <definedName name="_Parse_In" localSheetId="0" hidden="1">#REF!</definedName>
    <definedName name="_Parse_In" localSheetId="3" hidden="1">#REF!</definedName>
    <definedName name="_Parse_In" localSheetId="18" hidden="1">#REF!</definedName>
    <definedName name="_Parse_In" localSheetId="4" hidden="1">#REF!</definedName>
    <definedName name="_Parse_In" hidden="1">#REF!</definedName>
    <definedName name="_Parse_Out" localSheetId="0" hidden="1">#REF!</definedName>
    <definedName name="_Parse_Out" localSheetId="3" hidden="1">#REF!</definedName>
    <definedName name="_Parse_Out" localSheetId="18" hidden="1">#REF!</definedName>
    <definedName name="_Parse_Out" localSheetId="4" hidden="1">#REF!</definedName>
    <definedName name="_Parse_Out" hidden="1">#REF!</definedName>
    <definedName name="_Sort" localSheetId="0" hidden="1">#REF!</definedName>
    <definedName name="_Sort" localSheetId="3" hidden="1">#REF!</definedName>
    <definedName name="_Sort" localSheetId="18" hidden="1">#REF!</definedName>
    <definedName name="_Sort" localSheetId="4" hidden="1">#REF!</definedName>
    <definedName name="_Sort" hidden="1">#REF!</definedName>
    <definedName name="\a">#REF!</definedName>
    <definedName name="\b">#REF!</definedName>
    <definedName name="\c">#REF!</definedName>
    <definedName name="\f">#REF!</definedName>
    <definedName name="\h">#REF!</definedName>
    <definedName name="\m">#REF!</definedName>
    <definedName name="\n">#REF!</definedName>
    <definedName name="\p">#REF!</definedName>
    <definedName name="\q">#REF!</definedName>
    <definedName name="\r">#REF!</definedName>
    <definedName name="\w">#REF!</definedName>
    <definedName name="\x">#REF!</definedName>
    <definedName name="a">#REF!</definedName>
    <definedName name="aaaaabb">#REF!</definedName>
    <definedName name="aaaaasse">#REF!</definedName>
    <definedName name="AT_工事区分">#REF!</definedName>
    <definedName name="AT_事業区分">#REF!</definedName>
    <definedName name="B_1積算概要書全体">'[1]#REF'!$A$1:$W$134</definedName>
    <definedName name="CadEditInfo_BookId">"69C65415ae64c760e403"</definedName>
    <definedName name="Content_00022201017">"1-2.工事内容  …………………………………………………………………"</definedName>
    <definedName name="Content_00043773186">"9-3.安全衛生管理対策  ………………………………………………"</definedName>
    <definedName name="Content_00060584812">"1-2.工事内容  …………………………………………………………………"</definedName>
    <definedName name="Content_00122999270">"14.再生資源の利用促進と建設副産物の適正処理方法  …………………………"</definedName>
    <definedName name="Content_00174024834">"1.工事概要  …………………………………………………………………………"</definedName>
    <definedName name="Content_00259546592">"10.緊急時の体制及び対応  …………………………………………………………"</definedName>
    <definedName name="Content_00339923596">"5.主要船舶・機械  ……………………………………………………………………"</definedName>
    <definedName name="Content_00521533839">"11.交通管理  …………………………………………………………………………"</definedName>
    <definedName name="Content_00611600795">"12.環境対策  …………………………………………………………………………"</definedName>
    <definedName name="Content_00619906467">"5.主要船舶・機械  ……………………………………………………………………"</definedName>
    <definedName name="Content_00645576445">"15.その他  …………………………………………………………………"</definedName>
    <definedName name="Content_00702179042">"8.工程管理  ……………………………………………………………………"</definedName>
    <definedName name="Content_00914038921">"10.緊急時の体制及び対応  …………………………………………………………"</definedName>
    <definedName name="Content_00916276671">"10.緊急時の体制及び対応  ………………………………………………"</definedName>
    <definedName name="Content_00941158750">"1-1.工事概要  …………………………………………………………"</definedName>
    <definedName name="Content_01032379920">"8-2.品質管理  …………………………………………………………"</definedName>
    <definedName name="Content_01039280170">"2.計画工程表  ………………………………………………………………………"</definedName>
    <definedName name="Content_01070019865">"12.環境対策  ………………………………………………………………"</definedName>
    <definedName name="Content_01148638281">"1-2.工事内容  …………………………………………………………"</definedName>
    <definedName name="Content_01208609633">"4.指定機械  …………………………………………………………………………"</definedName>
    <definedName name="Content_01404793196">"7.施工方法(主要機械、仮設備計画、工事用地等を含む)  ………………"</definedName>
    <definedName name="Content_01584021904">"5.主要船舶・機械  …………………………………………………………"</definedName>
    <definedName name="Content_01585450450">"9-4.安全管理活動  ……………………………………………………………"</definedName>
    <definedName name="Content_01652243056">"8.施工管理計画  ……………………………………………………………………"</definedName>
    <definedName name="Content_01710070023">"8-4.写真管理  …………………………………………………………"</definedName>
    <definedName name="Content_01721609606">"7.施工方法(主要機械、仮設備計画、工事用地等を含む)  …………………………"</definedName>
    <definedName name="Content_01729655248">"15.その他  ……………………………………………………………………………"</definedName>
    <definedName name="Content_01760121396">"9.安全管理体制・9-2.安全衛生管理重点目標  ……………………………"</definedName>
    <definedName name="Content_01763596363">"9.安全管理  …………………………………………………………………………"</definedName>
    <definedName name="Content_01779805034">"1.工事概要  ……………………………………………………………………"</definedName>
    <definedName name="Content_01780757437">"11.交通管理  …………………………………………………………………………"</definedName>
    <definedName name="Content_01912887517">"8-6.品質証明  …………………………………………………………"</definedName>
    <definedName name="Content_01925183768">"8-3.出来形管理  ………………………………………………………"</definedName>
    <definedName name="Content_01949687200">"15.その他  ……………………………………………………………………………"</definedName>
    <definedName name="Content_01953890378">"6.主要資材  …………………………………………………………………"</definedName>
    <definedName name="Content_02095168440">"8.段階確認書  …………………………………………………………………"</definedName>
    <definedName name="Content_10096220579">"8.施工管理計画  ……………………………………………………………"</definedName>
    <definedName name="Content_10146886326">"8.工程管理  ……………………………………………………………………"</definedName>
    <definedName name="Content_10150394822">"9-4.安全管理活動  ……………………………………………………………"</definedName>
    <definedName name="Content_10155560505">"10.緊急時の体制及び対応  …………………………………………………"</definedName>
    <definedName name="Content_10171692152">"2.計画工程表  ………………………………………………………………"</definedName>
    <definedName name="Content_10173084840">"9-1.安全管理体制  ……………………………………………………"</definedName>
    <definedName name="Content_10338126457">"9-3.安全衛生管理対策  ………………………………………………………"</definedName>
    <definedName name="Content_10373860898">"6.主要資材  …………………………………………………………………………"</definedName>
    <definedName name="Content_10398523789">"13.現場作業環境の整備  …………………………………………………"</definedName>
    <definedName name="Content_10551448526">"2.計画工程表  ………………………………………………………………………"</definedName>
    <definedName name="Content_10640623223">"9.安全管理  …………………………………………………………………"</definedName>
    <definedName name="Content_10667225179">"10.緊急時の連絡系統図  ……………………………………………………"</definedName>
    <definedName name="Content_10679601631">"4.指定機械  …………………………………………………………………………"</definedName>
    <definedName name="Content_10730200374">"10.緊急時の連絡系統図  ……………………………………………………"</definedName>
    <definedName name="Content_10837707484">"12.環境対策  …………………………………………………………………………"</definedName>
    <definedName name="Content_10856982061">"8-5.段階確認  …………………………………………………………"</definedName>
    <definedName name="Content_10936275384">"1.工事概要  ……………………………………………………………………"</definedName>
    <definedName name="Content_11114902677">"3.現場組織表  ………………………………………………………………"</definedName>
    <definedName name="Content_11137474836">"9.安全管理  …………………………………………………………………………"</definedName>
    <definedName name="Content_11210872889">"11.交通管理  ………………………………………………………………"</definedName>
    <definedName name="Content_11222534528">"8.施工管理計画  ……………………………………………………………………"</definedName>
    <definedName name="Content_11315883630">"9-4.安全管理活動  ……………………………………………………"</definedName>
    <definedName name="Content_11342205076">"13.現場作業環境の整備  ……………………………………………………………"</definedName>
    <definedName name="Content_11358703771">"10.緊急時の体制及び対応  …………………………………………………"</definedName>
    <definedName name="Content_11385044241">"8-1.工程管理  …………………………………………………………"</definedName>
    <definedName name="Content_11541463352">"8.段階確認書  …………………………………………………………………"</definedName>
    <definedName name="Content_11559238308">"13.現場作業環境の整備  ……………………………………………………………"</definedName>
    <definedName name="Content_11568752666">"14.再生資源の利用の促進と建設副産物の適正処理方法  ………………"</definedName>
    <definedName name="Content_11575089509">"1.工事概要  …………………………………………………………………"</definedName>
    <definedName name="Content_11681514488">"1.工事概要  …………………………………………………………………………"</definedName>
    <definedName name="Content_11692920553">"4.指定機械  …………………………………………………………………"</definedName>
    <definedName name="Content_11729729806">"9-2.安全衛生管理重点目標  …………………………………………"</definedName>
    <definedName name="Content_11876356924">"14.再生資源の利用促進と建設副産物の適正処理方法  …………………………"</definedName>
    <definedName name="Content_11954960807">"3.現場組織表  ………………………………………………………………………"</definedName>
    <definedName name="Content_11974672898">"3.現場組織表  ………………………………………………………………………"</definedName>
    <definedName name="Content_12015660087">"9-3.安全衛生管理対策  ………………………………………………………"</definedName>
    <definedName name="Content_12045960674">"6.主要資材  …………………………………………………………………………"</definedName>
    <definedName name="Content_12060360152">"9.安全管理体制・9-2.安全衛生管理重点目標  ……………………………"</definedName>
    <definedName name="Content_12070852665">"7.施工方法(主要機械、仮設備計画、工事用地等を含む)  …………………………"</definedName>
    <definedName name="dddd">#REF!</definedName>
    <definedName name="dr">#REF!</definedName>
    <definedName name="dseju">#REF!</definedName>
    <definedName name="EndChar">"."</definedName>
    <definedName name="fffdreq">#REF!</definedName>
    <definedName name="ffff">#REF!</definedName>
    <definedName name="fgfggg">#REF!</definedName>
    <definedName name="gftrr">#REF!</definedName>
    <definedName name="gghhh">#REF!</definedName>
    <definedName name="jhjj">#REF!</definedName>
    <definedName name="jknytrter">#REF!</definedName>
    <definedName name="Level1">3</definedName>
    <definedName name="Level2">1</definedName>
    <definedName name="Level3">1</definedName>
    <definedName name="PAGEBREAK">#REF!</definedName>
    <definedName name="PageNo_00022201017">"page"</definedName>
    <definedName name="PageNo_00043773186">"page"</definedName>
    <definedName name="PageNo_00060584812">"page"</definedName>
    <definedName name="PageNo_00122999270">"page"</definedName>
    <definedName name="PageNo_00174024834">"page"</definedName>
    <definedName name="PageNo_00259546592">"page"</definedName>
    <definedName name="PageNo_00339923596">"page"</definedName>
    <definedName name="PageNo_00521533839">"page"</definedName>
    <definedName name="PageNo_00611600795">"page"</definedName>
    <definedName name="PageNo_00619906467">"page"</definedName>
    <definedName name="PageNo_00645576445">"page"</definedName>
    <definedName name="PageNo_00702179042">"page"</definedName>
    <definedName name="PageNo_00914038921">"page"</definedName>
    <definedName name="PageNo_00916276671">"page"</definedName>
    <definedName name="PageNo_00941158750">"page"</definedName>
    <definedName name="PageNo_01032379920">"page"</definedName>
    <definedName name="PageNo_01039280170">"page"</definedName>
    <definedName name="PageNo_01070019865">"page"</definedName>
    <definedName name="PageNo_01148638281">"page"</definedName>
    <definedName name="PageNo_01208609633">"page"</definedName>
    <definedName name="PageNo_01404793196">"page"</definedName>
    <definedName name="PageNo_01584021904">"page"</definedName>
    <definedName name="PageNo_01585450450">"page"</definedName>
    <definedName name="PageNo_01652243056">"page"</definedName>
    <definedName name="PageNo_01710070023">"page"</definedName>
    <definedName name="PageNo_01721609606">"page"</definedName>
    <definedName name="PageNo_01729655248">"page"</definedName>
    <definedName name="PageNo_01760121396">"page"</definedName>
    <definedName name="PageNo_01763596363">"page"</definedName>
    <definedName name="PageNo_01779805034">"page"</definedName>
    <definedName name="PageNo_01780757437">"page"</definedName>
    <definedName name="PageNo_01912887517">"page"</definedName>
    <definedName name="PageNo_01925183768">"page"</definedName>
    <definedName name="PageNo_01949687200">"page"</definedName>
    <definedName name="PageNo_01953890378">"page"</definedName>
    <definedName name="PageNo_02095168440">"page"</definedName>
    <definedName name="PageNo_10096220579">"page"</definedName>
    <definedName name="PageNo_10146886326">"page"</definedName>
    <definedName name="PageNo_10150394822">"page"</definedName>
    <definedName name="PageNo_10155560505">"page"</definedName>
    <definedName name="PageNo_10171692152">"page"</definedName>
    <definedName name="PageNo_10173084840">"page"</definedName>
    <definedName name="PageNo_10338126457">"page"</definedName>
    <definedName name="PageNo_10373860898">"page"</definedName>
    <definedName name="PageNo_10398523789">"page"</definedName>
    <definedName name="PageNo_10551448526">"page"</definedName>
    <definedName name="PageNo_10640623223">"page"</definedName>
    <definedName name="PageNo_10667225179">"page"</definedName>
    <definedName name="PageNo_10679601631">"page"</definedName>
    <definedName name="PageNo_10730200374">"page"</definedName>
    <definedName name="PageNo_10837707484">"page"</definedName>
    <definedName name="PageNo_10856982061">"page"</definedName>
    <definedName name="PageNo_10936275384">"page"</definedName>
    <definedName name="PageNo_11114902677">"page"</definedName>
    <definedName name="PageNo_11137474836">"page"</definedName>
    <definedName name="PageNo_11210872889">"page"</definedName>
    <definedName name="PageNo_11222534528">"page"</definedName>
    <definedName name="PageNo_11315883630">"page"</definedName>
    <definedName name="PageNo_11342205076">"page"</definedName>
    <definedName name="PageNo_11358703771">"page"</definedName>
    <definedName name="PageNo_11385044241">"page"</definedName>
    <definedName name="PageNo_11541463352">"page"</definedName>
    <definedName name="PageNo_11559238308">"page"</definedName>
    <definedName name="PageNo_11568752666">"page"</definedName>
    <definedName name="PageNo_11575089509">"page"</definedName>
    <definedName name="PageNo_11681514488">"page"</definedName>
    <definedName name="PageNo_11692920553">"page"</definedName>
    <definedName name="PageNo_11729729806">"page"</definedName>
    <definedName name="PageNo_11876356924">"page"</definedName>
    <definedName name="PageNo_11954960807">"page"</definedName>
    <definedName name="PageNo_11974672898">"page"</definedName>
    <definedName name="PageNo_12015660087">"page"</definedName>
    <definedName name="PageNo_12045960674">"page"</definedName>
    <definedName name="PageNo_12060360152">"page"</definedName>
    <definedName name="PageNo_12070852665">"page"</definedName>
    <definedName name="_xlnm.Print_Area" localSheetId="20">KY用紙!$A$1:$AB$32</definedName>
    <definedName name="_xlnm.Print_Area" localSheetId="21">ｸﾚｰﾝ車両系建機!$A$1:$AD$62</definedName>
    <definedName name="_xlnm.Print_Area" localSheetId="16">一号外国人!$A$1:$P$60</definedName>
    <definedName name="_xlnm.Print_Area" localSheetId="26">火気!$A$1:$N$38</definedName>
    <definedName name="_xlnm.Print_Area" localSheetId="0">元請の確認事項!$A$1:$AD$58</definedName>
    <definedName name="_xlnm.Print_Area" localSheetId="14">高齢者!$A$1:$J$32</definedName>
    <definedName name="_xlnm.Print_Area" localSheetId="6">再下!$A$1:$AD$79</definedName>
    <definedName name="_xlnm.Print_Area" localSheetId="7">'再下 (2次)'!$A$1:$AD$79</definedName>
    <definedName name="_xlnm.Print_Area" localSheetId="8">'再下 (3次)'!$A$1:$AD$79</definedName>
    <definedName name="_xlnm.Print_Area" localSheetId="12">'作業員名簿(自動)'!$A$1:$AB$245</definedName>
    <definedName name="_xlnm.Print_Area" localSheetId="13">'作業員名簿(自動) (台帳用)'!$A$1:$P$245</definedName>
    <definedName name="_xlnm.Print_Area" localSheetId="22">持込機械!$A$1:$AC$40</definedName>
    <definedName name="_xlnm.Print_Area" localSheetId="17">実習生入場!$A$1:$V$57</definedName>
    <definedName name="_xlnm.Print_Area" localSheetId="18">新規入場!$A$2:$T$117</definedName>
    <definedName name="_xlnm.Print_Area" localSheetId="4">誓約書!$A$1:$U$59</definedName>
    <definedName name="_xlnm.Print_Area" localSheetId="10">体系図!$A$1:$AX$139</definedName>
    <definedName name="_xlnm.Print_Area" localSheetId="5">台帳!$A$1:$GL$259</definedName>
    <definedName name="_xlnm.Print_Area" localSheetId="24">通勤車両!$A$1:$M$26</definedName>
    <definedName name="_xlnm.Print_Area" localSheetId="15">年少者!$A$1:$J$36</definedName>
    <definedName name="_xlnm.Print_Area" localSheetId="9">編成表!$A$1:$AE$73</definedName>
    <definedName name="_xlnm.Print_Area" localSheetId="25">有機溶剤!$A$1:$N$31</definedName>
    <definedName name="_xlnm.Print_Area">#REF!</definedName>
    <definedName name="PRINT_AREA_MI">#REF!</definedName>
    <definedName name="Print_Area1">#REF!</definedName>
    <definedName name="Print_Area2">#REF!</definedName>
    <definedName name="q">#REF!</definedName>
    <definedName name="qs">#REF!</definedName>
    <definedName name="Separate">"-"</definedName>
    <definedName name="ssss">#REF!</definedName>
    <definedName name="ｗｓ">#REF!</definedName>
    <definedName name="あいう">#REF!</definedName>
    <definedName name="さ">#REF!</definedName>
    <definedName name="せめんと">#REF!</definedName>
    <definedName name="そしき２">#REF!</definedName>
    <definedName name="で">#REF!</definedName>
    <definedName name="ファイル">#REF!</definedName>
    <definedName name="マクロ">#REF!</definedName>
    <definedName name="亜">#REF!</definedName>
    <definedName name="安全組織">#REF!</definedName>
    <definedName name="移動">#REF!</definedName>
    <definedName name="一人親方">#REF!</definedName>
    <definedName name="印刷年月日">#REF!</definedName>
    <definedName name="過積載ステッカー">#REF!</definedName>
    <definedName name="絵d">#REF!</definedName>
    <definedName name="開始規格">#REF!</definedName>
    <definedName name="開始金額">#REF!</definedName>
    <definedName name="開始行番号">#REF!</definedName>
    <definedName name="開始数量">#REF!</definedName>
    <definedName name="開始単位">#REF!</definedName>
    <definedName name="開始単価">#REF!</definedName>
    <definedName name="開始摘要">#REF!</definedName>
    <definedName name="開始名称">#REF!</definedName>
    <definedName name="開始明細行">#REF!</definedName>
    <definedName name="街路">#REF!</definedName>
    <definedName name="完成">#REF!</definedName>
    <definedName name="管理">#REF!</definedName>
    <definedName name="規格">#REF!</definedName>
    <definedName name="技能講習名">#REF!</definedName>
    <definedName name="許可業種">#REF!</definedName>
    <definedName name="橋梁整備工事">#REF!</definedName>
    <definedName name="橋梁整備工事２">#REF!</definedName>
    <definedName name="橋梁整備工事３">#REF!</definedName>
    <definedName name="橋梁整備工事４">#REF!</definedName>
    <definedName name="橋梁整備工事5">#REF!</definedName>
    <definedName name="橋梁整備工事6">#REF!</definedName>
    <definedName name="橋梁整備工事変更追加">#REF!</definedName>
    <definedName name="金額">#REF!</definedName>
    <definedName name="経費計項目">#REF!</definedName>
    <definedName name="経費項目">#REF!</definedName>
    <definedName name="経費率">#REF!</definedName>
    <definedName name="罫線">#REF!</definedName>
    <definedName name="血液型">#REF!</definedName>
    <definedName name="工事場所">#REF!</definedName>
    <definedName name="工事場所１">#REF!</definedName>
    <definedName name="工事場所2">#REF!</definedName>
    <definedName name="工事名">#REF!</definedName>
    <definedName name="混和剤">#REF!</definedName>
    <definedName name="施工">#REF!</definedName>
    <definedName name="施工管理">#REF!</definedName>
    <definedName name="施工計画">#REF!</definedName>
    <definedName name="施工計画書111">#REF!</definedName>
    <definedName name="施工体系">#REF!</definedName>
    <definedName name="施工体系図１">#REF!</definedName>
    <definedName name="施工体系図２２">#REF!</definedName>
    <definedName name="施工体系図誕生日なし">#REF!</definedName>
    <definedName name="次帳票名">#REF!</definedName>
    <definedName name="社名">#REF!</definedName>
    <definedName name="主要材料変更">#REF!</definedName>
    <definedName name="終了行番号">#REF!</definedName>
    <definedName name="終了明細行">#REF!</definedName>
    <definedName name="職種名">#REF!</definedName>
    <definedName name="数値">#REF!</definedName>
    <definedName name="数量">#REF!</definedName>
    <definedName name="組織">#REF!</definedName>
    <definedName name="組織３">#REF!</definedName>
    <definedName name="組織４">#REF!</definedName>
    <definedName name="組織５">#REF!</definedName>
    <definedName name="瀧川総業">#REF!</definedName>
    <definedName name="単位">#REF!</definedName>
    <definedName name="単価">#REF!</definedName>
    <definedName name="中小河川">#REF!</definedName>
    <definedName name="中小河川２">#REF!</definedName>
    <definedName name="帳票名">#REF!</definedName>
    <definedName name="摘要">#REF!</definedName>
    <definedName name="点検標">#REF!</definedName>
    <definedName name="土工">'[2]10.交通管理'!#REF!</definedName>
    <definedName name="東海技建株式会社">#REF!</definedName>
    <definedName name="特殊健康診断名">#REF!</definedName>
    <definedName name="特別教育名">#REF!</definedName>
    <definedName name="表示">#REF!</definedName>
    <definedName name="品質">#REF!</definedName>
    <definedName name="品質管理">#REF!</definedName>
    <definedName name="普通作業員">'[2]10.交通管理'!#REF!</definedName>
    <definedName name="保護">#REF!</definedName>
    <definedName name="鳳来舗装">#REF!</definedName>
    <definedName name="名称">#REF!</definedName>
    <definedName name="免許資格名">#REF!</definedName>
    <definedName name="有限会社夏建">#REF!</definedName>
    <definedName name="列行">#REF!</definedName>
    <definedName name="連続頁">#REF!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47" l="1"/>
  <c r="U58" i="47"/>
  <c r="O58" i="47"/>
  <c r="I58" i="47"/>
  <c r="C58" i="47"/>
  <c r="U56" i="47"/>
  <c r="O56" i="47"/>
  <c r="I56" i="47"/>
  <c r="C56" i="47"/>
  <c r="U55" i="47"/>
  <c r="O55" i="47"/>
  <c r="I55" i="47"/>
  <c r="C55" i="47"/>
  <c r="U54" i="47"/>
  <c r="O54" i="47"/>
  <c r="I54" i="47"/>
  <c r="C54" i="47"/>
  <c r="U53" i="47"/>
  <c r="O53" i="47"/>
  <c r="I53" i="47"/>
  <c r="C53" i="47"/>
  <c r="U52" i="47"/>
  <c r="O52" i="47"/>
  <c r="I52" i="47"/>
  <c r="C52" i="47"/>
  <c r="U51" i="47"/>
  <c r="O51" i="47"/>
  <c r="I51" i="47"/>
  <c r="C51" i="47"/>
  <c r="U50" i="47"/>
  <c r="O50" i="47"/>
  <c r="I50" i="47"/>
  <c r="C50" i="47"/>
  <c r="U49" i="47"/>
  <c r="O49" i="47"/>
  <c r="I49" i="47"/>
  <c r="C49" i="47"/>
  <c r="U48" i="47"/>
  <c r="O48" i="47"/>
  <c r="I48" i="47"/>
  <c r="C48" i="47"/>
  <c r="U47" i="47"/>
  <c r="O47" i="47"/>
  <c r="I47" i="47"/>
  <c r="C47" i="47"/>
  <c r="U46" i="47"/>
  <c r="O46" i="47"/>
  <c r="I46" i="47"/>
  <c r="C46" i="47"/>
  <c r="U45" i="47"/>
  <c r="O45" i="47"/>
  <c r="I45" i="47"/>
  <c r="C45" i="47"/>
  <c r="U44" i="47"/>
  <c r="O44" i="47"/>
  <c r="I44" i="47"/>
  <c r="C44" i="47"/>
  <c r="U43" i="47"/>
  <c r="O43" i="47"/>
  <c r="I43" i="47"/>
  <c r="C43" i="47"/>
  <c r="U42" i="47"/>
  <c r="O42" i="47"/>
  <c r="I42" i="47"/>
  <c r="C42" i="47"/>
  <c r="U41" i="47"/>
  <c r="O41" i="47"/>
  <c r="I41" i="47"/>
  <c r="C41" i="47"/>
  <c r="Y40" i="47"/>
  <c r="W40" i="47"/>
  <c r="V40" i="47"/>
  <c r="U40" i="47"/>
  <c r="S40" i="47"/>
  <c r="Q40" i="47"/>
  <c r="P40" i="47"/>
  <c r="O40" i="47"/>
  <c r="M40" i="47"/>
  <c r="K40" i="47"/>
  <c r="J40" i="47"/>
  <c r="I40" i="47"/>
  <c r="G40" i="47"/>
  <c r="E40" i="47"/>
  <c r="D40" i="47"/>
  <c r="C40" i="47"/>
  <c r="U39" i="47"/>
  <c r="O39" i="47"/>
  <c r="I39" i="47"/>
  <c r="C39" i="47"/>
  <c r="U38" i="47"/>
  <c r="O38" i="47"/>
  <c r="I38" i="47"/>
  <c r="C38" i="47"/>
  <c r="Y37" i="47"/>
  <c r="W37" i="47"/>
  <c r="V37" i="47"/>
  <c r="U37" i="47"/>
  <c r="S37" i="47"/>
  <c r="Q37" i="47"/>
  <c r="P37" i="47"/>
  <c r="O37" i="47"/>
  <c r="M37" i="47"/>
  <c r="K37" i="47"/>
  <c r="J37" i="47"/>
  <c r="I37" i="47"/>
  <c r="G37" i="47"/>
  <c r="E37" i="47"/>
  <c r="D37" i="47"/>
  <c r="C37" i="47"/>
  <c r="U36" i="47"/>
  <c r="O36" i="47"/>
  <c r="I36" i="47"/>
  <c r="C36" i="47"/>
  <c r="U35" i="47"/>
  <c r="O35" i="47"/>
  <c r="I35" i="47"/>
  <c r="C35" i="47"/>
  <c r="U34" i="47"/>
  <c r="O34" i="47"/>
  <c r="I34" i="47"/>
  <c r="C34" i="47"/>
  <c r="U33" i="47"/>
  <c r="O33" i="47"/>
  <c r="I33" i="47"/>
  <c r="C33" i="47"/>
  <c r="U32" i="47"/>
  <c r="O32" i="47"/>
  <c r="I32" i="47"/>
  <c r="C32" i="47"/>
  <c r="U31" i="47"/>
  <c r="O31" i="47"/>
  <c r="I31" i="47"/>
  <c r="C31" i="47"/>
  <c r="U30" i="47"/>
  <c r="O30" i="47"/>
  <c r="I30" i="47"/>
  <c r="C30" i="47"/>
  <c r="U29" i="47"/>
  <c r="O29" i="47"/>
  <c r="I29" i="47"/>
  <c r="C29" i="47"/>
  <c r="U28" i="47"/>
  <c r="O28" i="47"/>
  <c r="I28" i="47"/>
  <c r="C28" i="47"/>
  <c r="U27" i="47"/>
  <c r="O27" i="47"/>
  <c r="I27" i="47"/>
  <c r="I11" i="79"/>
  <c r="H8" i="80"/>
  <c r="I7" i="78"/>
  <c r="I11" i="76"/>
  <c r="N10" i="70"/>
  <c r="H10" i="69"/>
  <c r="X200" i="52"/>
  <c r="X151" i="52"/>
  <c r="X102" i="52"/>
  <c r="X53" i="52"/>
  <c r="X4" i="52"/>
  <c r="I53" i="53" l="1"/>
  <c r="I200" i="53"/>
  <c r="I151" i="53"/>
  <c r="I102" i="53"/>
  <c r="G199" i="53"/>
  <c r="G150" i="53"/>
  <c r="G101" i="53"/>
  <c r="G52" i="53"/>
  <c r="C198" i="52"/>
  <c r="C149" i="52"/>
  <c r="C100" i="52"/>
  <c r="C51" i="52"/>
  <c r="C2" i="52"/>
  <c r="C4" i="52"/>
  <c r="G3" i="53"/>
  <c r="I3" i="52"/>
  <c r="C198" i="53"/>
  <c r="C149" i="53"/>
  <c r="C100" i="53"/>
  <c r="C51" i="53"/>
  <c r="C2" i="53"/>
  <c r="N13" i="89"/>
  <c r="N7" i="89"/>
  <c r="D5" i="93"/>
  <c r="D5" i="94"/>
  <c r="Q6" i="65"/>
  <c r="I199" i="52"/>
  <c r="I150" i="52"/>
  <c r="I101" i="52"/>
  <c r="I52" i="52"/>
  <c r="M4" i="53"/>
  <c r="I9" i="67"/>
  <c r="I7" i="67"/>
  <c r="J3" i="67"/>
  <c r="J3" i="68"/>
  <c r="I9" i="68"/>
  <c r="I7" i="68"/>
  <c r="M12" i="69"/>
  <c r="M10" i="69"/>
  <c r="M8" i="69"/>
  <c r="O3" i="69"/>
  <c r="T2" i="70"/>
  <c r="Q6" i="70"/>
  <c r="Q13" i="70"/>
  <c r="Q11" i="70"/>
  <c r="J12" i="76"/>
  <c r="L8" i="78"/>
  <c r="J13" i="76"/>
  <c r="J5" i="76"/>
  <c r="L9" i="78"/>
  <c r="L5" i="78"/>
  <c r="L5" i="80"/>
  <c r="L9" i="80"/>
  <c r="K8" i="79"/>
  <c r="K12" i="79"/>
  <c r="O5" i="66"/>
  <c r="AV139" i="66"/>
  <c r="AT139" i="66"/>
  <c r="AV135" i="66"/>
  <c r="AV134" i="66"/>
  <c r="AV133" i="66"/>
  <c r="AV132" i="66"/>
  <c r="AV131" i="66"/>
  <c r="AR130" i="66"/>
  <c r="AN139" i="66"/>
  <c r="AL139" i="66"/>
  <c r="AN135" i="66"/>
  <c r="AN134" i="66"/>
  <c r="AN133" i="66"/>
  <c r="AN132" i="66"/>
  <c r="AN131" i="66"/>
  <c r="AJ130" i="66"/>
  <c r="AF139" i="66"/>
  <c r="AD139" i="66"/>
  <c r="AF135" i="66"/>
  <c r="AF134" i="66"/>
  <c r="AF133" i="66"/>
  <c r="AF132" i="66"/>
  <c r="AF131" i="66"/>
  <c r="AB130" i="66"/>
  <c r="X139" i="66"/>
  <c r="V139" i="66"/>
  <c r="X135" i="66"/>
  <c r="X134" i="66"/>
  <c r="X133" i="66"/>
  <c r="X132" i="66"/>
  <c r="X131" i="66"/>
  <c r="T130" i="66"/>
  <c r="P139" i="66"/>
  <c r="N139" i="66"/>
  <c r="P135" i="66"/>
  <c r="P134" i="66"/>
  <c r="P133" i="66"/>
  <c r="P132" i="66"/>
  <c r="P131" i="66"/>
  <c r="L130" i="66"/>
  <c r="AV128" i="66"/>
  <c r="AT128" i="66"/>
  <c r="AV124" i="66"/>
  <c r="AV123" i="66"/>
  <c r="AV122" i="66"/>
  <c r="AV121" i="66"/>
  <c r="AV120" i="66"/>
  <c r="AR119" i="66"/>
  <c r="AN128" i="66"/>
  <c r="AL128" i="66"/>
  <c r="AN124" i="66"/>
  <c r="AN123" i="66"/>
  <c r="AN122" i="66"/>
  <c r="AN121" i="66"/>
  <c r="AN120" i="66"/>
  <c r="AJ119" i="66"/>
  <c r="AF128" i="66"/>
  <c r="AD128" i="66"/>
  <c r="AF124" i="66"/>
  <c r="AF123" i="66"/>
  <c r="AF122" i="66"/>
  <c r="AF121" i="66"/>
  <c r="AF120" i="66"/>
  <c r="AB119" i="66"/>
  <c r="X128" i="66"/>
  <c r="V128" i="66"/>
  <c r="X124" i="66"/>
  <c r="X123" i="66"/>
  <c r="X122" i="66"/>
  <c r="X121" i="66"/>
  <c r="X120" i="66"/>
  <c r="T119" i="66"/>
  <c r="P128" i="66"/>
  <c r="N128" i="66"/>
  <c r="P124" i="66"/>
  <c r="P123" i="66"/>
  <c r="P122" i="66"/>
  <c r="P121" i="66"/>
  <c r="P120" i="66"/>
  <c r="L119" i="66"/>
  <c r="AV117" i="66"/>
  <c r="AT117" i="66"/>
  <c r="AV113" i="66"/>
  <c r="AV112" i="66"/>
  <c r="AV111" i="66"/>
  <c r="AV110" i="66"/>
  <c r="AV109" i="66"/>
  <c r="AR108" i="66"/>
  <c r="AN117" i="66"/>
  <c r="AL117" i="66"/>
  <c r="AN113" i="66"/>
  <c r="AN112" i="66"/>
  <c r="AN111" i="66"/>
  <c r="AN110" i="66"/>
  <c r="AN109" i="66"/>
  <c r="AJ108" i="66"/>
  <c r="AF117" i="66"/>
  <c r="AD117" i="66"/>
  <c r="AF113" i="66"/>
  <c r="AF112" i="66"/>
  <c r="AF111" i="66"/>
  <c r="AF110" i="66"/>
  <c r="AF109" i="66"/>
  <c r="AB108" i="66"/>
  <c r="X117" i="66"/>
  <c r="V117" i="66"/>
  <c r="X113" i="66"/>
  <c r="X112" i="66"/>
  <c r="X111" i="66"/>
  <c r="X110" i="66"/>
  <c r="X109" i="66"/>
  <c r="T108" i="66"/>
  <c r="P117" i="66"/>
  <c r="N117" i="66"/>
  <c r="P113" i="66"/>
  <c r="P112" i="66"/>
  <c r="P111" i="66"/>
  <c r="P110" i="66"/>
  <c r="P109" i="66"/>
  <c r="L108" i="66"/>
  <c r="AV106" i="66"/>
  <c r="AT106" i="66"/>
  <c r="AV102" i="66"/>
  <c r="AV101" i="66"/>
  <c r="AV100" i="66"/>
  <c r="AV99" i="66"/>
  <c r="AV98" i="66"/>
  <c r="AR97" i="66"/>
  <c r="AN106" i="66"/>
  <c r="AL106" i="66"/>
  <c r="AN102" i="66"/>
  <c r="AN101" i="66"/>
  <c r="AN100" i="66"/>
  <c r="AN99" i="66"/>
  <c r="AN98" i="66"/>
  <c r="AJ97" i="66"/>
  <c r="AF106" i="66"/>
  <c r="AD106" i="66"/>
  <c r="AF102" i="66"/>
  <c r="AF101" i="66"/>
  <c r="AF100" i="66"/>
  <c r="AF99" i="66"/>
  <c r="AF98" i="66"/>
  <c r="AB97" i="66"/>
  <c r="X106" i="66"/>
  <c r="V106" i="66"/>
  <c r="X102" i="66"/>
  <c r="X101" i="66"/>
  <c r="X100" i="66"/>
  <c r="X99" i="66"/>
  <c r="X98" i="66"/>
  <c r="T97" i="66"/>
  <c r="P106" i="66"/>
  <c r="N106" i="66"/>
  <c r="P102" i="66"/>
  <c r="P101" i="66"/>
  <c r="P100" i="66"/>
  <c r="P99" i="66"/>
  <c r="P98" i="66"/>
  <c r="L97" i="66"/>
  <c r="AV95" i="66"/>
  <c r="AT95" i="66"/>
  <c r="AV91" i="66"/>
  <c r="AV90" i="66"/>
  <c r="AV89" i="66"/>
  <c r="AV88" i="66"/>
  <c r="AV87" i="66"/>
  <c r="AR86" i="66"/>
  <c r="AN95" i="66"/>
  <c r="AL95" i="66"/>
  <c r="AN91" i="66"/>
  <c r="AN90" i="66"/>
  <c r="AN89" i="66"/>
  <c r="AN88" i="66"/>
  <c r="AN87" i="66"/>
  <c r="AJ86" i="66"/>
  <c r="AF95" i="66"/>
  <c r="AD95" i="66"/>
  <c r="AF91" i="66"/>
  <c r="AF90" i="66"/>
  <c r="AF89" i="66"/>
  <c r="AF88" i="66"/>
  <c r="AF87" i="66"/>
  <c r="AB86" i="66"/>
  <c r="X95" i="66"/>
  <c r="V95" i="66"/>
  <c r="X91" i="66"/>
  <c r="X90" i="66"/>
  <c r="X89" i="66"/>
  <c r="X88" i="66"/>
  <c r="X87" i="66"/>
  <c r="T86" i="66"/>
  <c r="P95" i="66"/>
  <c r="N95" i="66"/>
  <c r="P91" i="66"/>
  <c r="P90" i="66"/>
  <c r="P89" i="66"/>
  <c r="P88" i="66"/>
  <c r="P87" i="66"/>
  <c r="L86" i="66"/>
  <c r="AV84" i="66"/>
  <c r="AT84" i="66"/>
  <c r="AV80" i="66"/>
  <c r="AV79" i="66"/>
  <c r="AV78" i="66"/>
  <c r="AV77" i="66"/>
  <c r="AV76" i="66"/>
  <c r="AR75" i="66"/>
  <c r="AN84" i="66"/>
  <c r="AL84" i="66"/>
  <c r="AN80" i="66"/>
  <c r="AN79" i="66"/>
  <c r="AN78" i="66"/>
  <c r="AN77" i="66"/>
  <c r="AN76" i="66"/>
  <c r="AJ75" i="66"/>
  <c r="AF84" i="66"/>
  <c r="AD84" i="66"/>
  <c r="AF80" i="66"/>
  <c r="AF79" i="66"/>
  <c r="AF78" i="66"/>
  <c r="AF77" i="66"/>
  <c r="AF76" i="66"/>
  <c r="AB75" i="66"/>
  <c r="X84" i="66"/>
  <c r="V84" i="66"/>
  <c r="X80" i="66"/>
  <c r="X79" i="66"/>
  <c r="X78" i="66"/>
  <c r="X77" i="66"/>
  <c r="X76" i="66"/>
  <c r="T75" i="66"/>
  <c r="P84" i="66"/>
  <c r="N84" i="66"/>
  <c r="P80" i="66"/>
  <c r="P79" i="66"/>
  <c r="P78" i="66"/>
  <c r="P77" i="66"/>
  <c r="P76" i="66"/>
  <c r="L75" i="66"/>
  <c r="AV73" i="66"/>
  <c r="AT73" i="66"/>
  <c r="AV69" i="66"/>
  <c r="AV68" i="66"/>
  <c r="AV67" i="66"/>
  <c r="AV66" i="66"/>
  <c r="AV65" i="66"/>
  <c r="AR64" i="66"/>
  <c r="AN73" i="66"/>
  <c r="AL73" i="66"/>
  <c r="AN69" i="66"/>
  <c r="AN68" i="66"/>
  <c r="AN67" i="66"/>
  <c r="AN66" i="66"/>
  <c r="AN65" i="66"/>
  <c r="AJ64" i="66"/>
  <c r="AF73" i="66"/>
  <c r="AD73" i="66"/>
  <c r="AF69" i="66"/>
  <c r="AF68" i="66"/>
  <c r="AF67" i="66"/>
  <c r="AF66" i="66"/>
  <c r="AF65" i="66"/>
  <c r="AB64" i="66"/>
  <c r="X73" i="66"/>
  <c r="V73" i="66"/>
  <c r="X69" i="66"/>
  <c r="X68" i="66"/>
  <c r="X67" i="66"/>
  <c r="X66" i="66"/>
  <c r="X65" i="66"/>
  <c r="T64" i="66"/>
  <c r="P73" i="66"/>
  <c r="N73" i="66"/>
  <c r="P69" i="66"/>
  <c r="P68" i="66"/>
  <c r="P67" i="66"/>
  <c r="P66" i="66"/>
  <c r="P65" i="66"/>
  <c r="L64" i="66"/>
  <c r="AV62" i="66"/>
  <c r="AT62" i="66"/>
  <c r="AV58" i="66"/>
  <c r="AV57" i="66"/>
  <c r="AV56" i="66"/>
  <c r="AV55" i="66"/>
  <c r="AV54" i="66"/>
  <c r="AR53" i="66"/>
  <c r="AN62" i="66"/>
  <c r="AL62" i="66"/>
  <c r="AN58" i="66"/>
  <c r="AN57" i="66"/>
  <c r="AN56" i="66"/>
  <c r="AN55" i="66"/>
  <c r="AN54" i="66"/>
  <c r="AJ53" i="66"/>
  <c r="AF62" i="66"/>
  <c r="AD62" i="66"/>
  <c r="AF58" i="66"/>
  <c r="AF57" i="66"/>
  <c r="AF56" i="66"/>
  <c r="AF55" i="66"/>
  <c r="AF54" i="66"/>
  <c r="AB53" i="66"/>
  <c r="X62" i="66"/>
  <c r="V62" i="66"/>
  <c r="X58" i="66"/>
  <c r="X57" i="66"/>
  <c r="X56" i="66"/>
  <c r="X55" i="66"/>
  <c r="X54" i="66"/>
  <c r="T53" i="66"/>
  <c r="P62" i="66"/>
  <c r="N62" i="66"/>
  <c r="P58" i="66"/>
  <c r="P57" i="66"/>
  <c r="P56" i="66"/>
  <c r="P55" i="66"/>
  <c r="P54" i="66"/>
  <c r="L53" i="66"/>
  <c r="AV51" i="66"/>
  <c r="AT51" i="66"/>
  <c r="AV47" i="66"/>
  <c r="AV46" i="66"/>
  <c r="AV45" i="66"/>
  <c r="AV44" i="66"/>
  <c r="AV43" i="66"/>
  <c r="AR42" i="66"/>
  <c r="AN51" i="66"/>
  <c r="AL51" i="66"/>
  <c r="AN47" i="66"/>
  <c r="AN46" i="66"/>
  <c r="AN45" i="66"/>
  <c r="AN44" i="66"/>
  <c r="AN43" i="66"/>
  <c r="AJ42" i="66"/>
  <c r="AF51" i="66"/>
  <c r="AD51" i="66"/>
  <c r="AF47" i="66"/>
  <c r="AF46" i="66"/>
  <c r="AF45" i="66"/>
  <c r="AF44" i="66"/>
  <c r="AF43" i="66"/>
  <c r="AB42" i="66"/>
  <c r="X51" i="66"/>
  <c r="V51" i="66"/>
  <c r="X47" i="66"/>
  <c r="X46" i="66"/>
  <c r="X45" i="66"/>
  <c r="X44" i="66"/>
  <c r="X43" i="66"/>
  <c r="T42" i="66"/>
  <c r="P51" i="66"/>
  <c r="N51" i="66"/>
  <c r="P47" i="66"/>
  <c r="P46" i="66"/>
  <c r="P45" i="66"/>
  <c r="P44" i="66"/>
  <c r="P43" i="66"/>
  <c r="L42" i="66"/>
  <c r="AV40" i="66"/>
  <c r="AT40" i="66"/>
  <c r="AV36" i="66"/>
  <c r="AV35" i="66"/>
  <c r="AV34" i="66"/>
  <c r="AV33" i="66"/>
  <c r="AV32" i="66"/>
  <c r="AR31" i="66"/>
  <c r="AN40" i="66"/>
  <c r="AL40" i="66"/>
  <c r="AN36" i="66"/>
  <c r="AN35" i="66"/>
  <c r="AN34" i="66"/>
  <c r="AN33" i="66"/>
  <c r="AN32" i="66"/>
  <c r="AJ31" i="66"/>
  <c r="AF40" i="66"/>
  <c r="AD40" i="66"/>
  <c r="AF36" i="66"/>
  <c r="AF35" i="66"/>
  <c r="AF34" i="66"/>
  <c r="AF33" i="66"/>
  <c r="AF32" i="66"/>
  <c r="AB31" i="66"/>
  <c r="X40" i="66"/>
  <c r="V40" i="66"/>
  <c r="X36" i="66"/>
  <c r="X35" i="66"/>
  <c r="X34" i="66"/>
  <c r="X33" i="66"/>
  <c r="X32" i="66"/>
  <c r="T31" i="66"/>
  <c r="P40" i="66"/>
  <c r="N40" i="66"/>
  <c r="P36" i="66"/>
  <c r="P35" i="66"/>
  <c r="P34" i="66"/>
  <c r="P33" i="66"/>
  <c r="P32" i="66"/>
  <c r="L31" i="66"/>
  <c r="AV29" i="66"/>
  <c r="AT29" i="66"/>
  <c r="AV25" i="66"/>
  <c r="AV24" i="66"/>
  <c r="AV23" i="66"/>
  <c r="AV22" i="66"/>
  <c r="AV21" i="66"/>
  <c r="AR20" i="66"/>
  <c r="AN29" i="66"/>
  <c r="AL29" i="66"/>
  <c r="AN25" i="66"/>
  <c r="AN24" i="66"/>
  <c r="AN23" i="66"/>
  <c r="AN22" i="66"/>
  <c r="AN21" i="66"/>
  <c r="AJ20" i="66"/>
  <c r="AF29" i="66"/>
  <c r="AD29" i="66"/>
  <c r="AF25" i="66"/>
  <c r="AF24" i="66"/>
  <c r="AF23" i="66"/>
  <c r="AF22" i="66"/>
  <c r="AF21" i="66"/>
  <c r="AB20" i="66"/>
  <c r="X29" i="66"/>
  <c r="V29" i="66"/>
  <c r="X25" i="66"/>
  <c r="X24" i="66"/>
  <c r="X23" i="66"/>
  <c r="X22" i="66"/>
  <c r="X21" i="66"/>
  <c r="T20" i="66"/>
  <c r="P29" i="66"/>
  <c r="N29" i="66"/>
  <c r="P25" i="66"/>
  <c r="P24" i="66"/>
  <c r="P23" i="66"/>
  <c r="P22" i="66"/>
  <c r="P21" i="66"/>
  <c r="L20" i="66"/>
  <c r="AV18" i="66"/>
  <c r="AT18" i="66"/>
  <c r="AV14" i="66"/>
  <c r="AV13" i="66"/>
  <c r="AV12" i="66"/>
  <c r="AV11" i="66"/>
  <c r="AV10" i="66"/>
  <c r="AR9" i="66"/>
  <c r="AN18" i="66"/>
  <c r="AL18" i="66"/>
  <c r="AN14" i="66"/>
  <c r="AN13" i="66"/>
  <c r="AN12" i="66"/>
  <c r="AN11" i="66"/>
  <c r="AN10" i="66"/>
  <c r="AJ9" i="66"/>
  <c r="AF18" i="66"/>
  <c r="AD18" i="66"/>
  <c r="AF14" i="66"/>
  <c r="AF13" i="66"/>
  <c r="AF12" i="66"/>
  <c r="AF11" i="66"/>
  <c r="AF10" i="66"/>
  <c r="AB9" i="66"/>
  <c r="X18" i="66"/>
  <c r="V18" i="66"/>
  <c r="X14" i="66"/>
  <c r="X13" i="66"/>
  <c r="X12" i="66"/>
  <c r="X11" i="66"/>
  <c r="X10" i="66"/>
  <c r="T9" i="66"/>
  <c r="L9" i="66"/>
  <c r="P18" i="66"/>
  <c r="N18" i="66"/>
  <c r="P14" i="66"/>
  <c r="P13" i="66"/>
  <c r="P12" i="66"/>
  <c r="P11" i="66"/>
  <c r="P10" i="66"/>
  <c r="B20" i="65"/>
  <c r="H29" i="65"/>
  <c r="D29" i="65"/>
  <c r="G25" i="65"/>
  <c r="G24" i="65"/>
  <c r="G23" i="65"/>
  <c r="G21" i="65"/>
  <c r="G22" i="65"/>
  <c r="E19" i="68"/>
  <c r="E20" i="68"/>
  <c r="E21" i="68"/>
  <c r="E22" i="68"/>
  <c r="E23" i="68"/>
  <c r="E24" i="68"/>
  <c r="E25" i="68"/>
  <c r="E26" i="68"/>
  <c r="E27" i="68"/>
  <c r="E28" i="68"/>
  <c r="E29" i="68"/>
  <c r="E30" i="68"/>
  <c r="E31" i="68"/>
  <c r="E32" i="68"/>
  <c r="D19" i="68"/>
  <c r="D20" i="68"/>
  <c r="D21" i="68"/>
  <c r="D22" i="68"/>
  <c r="D23" i="68"/>
  <c r="D24" i="68"/>
  <c r="D25" i="68"/>
  <c r="D26" i="68"/>
  <c r="D27" i="68"/>
  <c r="D28" i="68"/>
  <c r="D29" i="68"/>
  <c r="D30" i="68"/>
  <c r="D31" i="68"/>
  <c r="D32" i="68"/>
  <c r="E18" i="68"/>
  <c r="D18" i="68"/>
  <c r="G19" i="67"/>
  <c r="G20" i="67"/>
  <c r="G21" i="67"/>
  <c r="G22" i="67"/>
  <c r="G23" i="67"/>
  <c r="G24" i="67"/>
  <c r="G25" i="67"/>
  <c r="G26" i="67"/>
  <c r="G27" i="67"/>
  <c r="G28" i="67"/>
  <c r="G29" i="67"/>
  <c r="G30" i="67"/>
  <c r="G31" i="67"/>
  <c r="G32" i="67"/>
  <c r="D19" i="67"/>
  <c r="D20" i="67"/>
  <c r="D21" i="67"/>
  <c r="D22" i="67"/>
  <c r="D23" i="67"/>
  <c r="D24" i="67"/>
  <c r="D25" i="67"/>
  <c r="D26" i="67"/>
  <c r="D27" i="67"/>
  <c r="D28" i="67"/>
  <c r="D29" i="67"/>
  <c r="D30" i="67"/>
  <c r="D31" i="67"/>
  <c r="D32" i="67"/>
  <c r="E19" i="67"/>
  <c r="E20" i="67"/>
  <c r="E21" i="67"/>
  <c r="E22" i="67"/>
  <c r="E23" i="67"/>
  <c r="E24" i="67"/>
  <c r="E25" i="67"/>
  <c r="E26" i="67"/>
  <c r="E27" i="67"/>
  <c r="E28" i="67"/>
  <c r="E29" i="67"/>
  <c r="E30" i="67"/>
  <c r="E31" i="67"/>
  <c r="E32" i="67"/>
  <c r="G18" i="67"/>
  <c r="E18" i="67"/>
  <c r="D18" i="67"/>
  <c r="L7" i="86"/>
  <c r="L8" i="86"/>
  <c r="L9" i="86"/>
  <c r="L10" i="86"/>
  <c r="L11" i="86"/>
  <c r="L12" i="86"/>
  <c r="L13" i="86"/>
  <c r="L14" i="86"/>
  <c r="L15" i="86"/>
  <c r="L16" i="86"/>
  <c r="L17" i="86"/>
  <c r="L18" i="86"/>
  <c r="L19" i="86"/>
  <c r="L20" i="86"/>
  <c r="L21" i="86"/>
  <c r="L22" i="86"/>
  <c r="L23" i="86"/>
  <c r="L24" i="86"/>
  <c r="L25" i="86"/>
  <c r="L26" i="86"/>
  <c r="L27" i="86"/>
  <c r="L28" i="86"/>
  <c r="L29" i="86"/>
  <c r="L30" i="86"/>
  <c r="L31" i="86"/>
  <c r="L32" i="86"/>
  <c r="L33" i="86"/>
  <c r="L34" i="86"/>
  <c r="L35" i="86"/>
  <c r="L36" i="86"/>
  <c r="L37" i="86"/>
  <c r="L38" i="86"/>
  <c r="L39" i="86"/>
  <c r="L40" i="86"/>
  <c r="L41" i="86"/>
  <c r="L42" i="86"/>
  <c r="L43" i="86"/>
  <c r="L44" i="86"/>
  <c r="L45" i="86"/>
  <c r="L46" i="86"/>
  <c r="L47" i="86"/>
  <c r="L48" i="86"/>
  <c r="L49" i="86"/>
  <c r="L50" i="86"/>
  <c r="L51" i="86"/>
  <c r="K7" i="86"/>
  <c r="K8" i="86"/>
  <c r="K9" i="86"/>
  <c r="K10" i="86"/>
  <c r="K11" i="86"/>
  <c r="K12" i="86"/>
  <c r="K13" i="86"/>
  <c r="K14" i="86"/>
  <c r="K15" i="86"/>
  <c r="K16" i="86"/>
  <c r="K17" i="86"/>
  <c r="K18" i="86"/>
  <c r="K19" i="86"/>
  <c r="K20" i="86"/>
  <c r="K21" i="86"/>
  <c r="K22" i="86"/>
  <c r="K23" i="86"/>
  <c r="K24" i="86"/>
  <c r="K25" i="86"/>
  <c r="K26" i="86"/>
  <c r="K27" i="86"/>
  <c r="K28" i="86"/>
  <c r="K29" i="86"/>
  <c r="K30" i="86"/>
  <c r="K31" i="86"/>
  <c r="K32" i="86"/>
  <c r="K33" i="86"/>
  <c r="K34" i="86"/>
  <c r="K35" i="86"/>
  <c r="K36" i="86"/>
  <c r="K37" i="86"/>
  <c r="K38" i="86"/>
  <c r="K39" i="86"/>
  <c r="K40" i="86"/>
  <c r="K41" i="86"/>
  <c r="K42" i="86"/>
  <c r="K43" i="86"/>
  <c r="K44" i="86"/>
  <c r="K45" i="86"/>
  <c r="K46" i="86"/>
  <c r="K47" i="86"/>
  <c r="K48" i="86"/>
  <c r="K49" i="86"/>
  <c r="K50" i="86"/>
  <c r="K51" i="86"/>
  <c r="K4" i="86"/>
  <c r="L4" i="86"/>
  <c r="L6" i="86"/>
  <c r="K6" i="86"/>
  <c r="A233" i="52"/>
  <c r="A230" i="52"/>
  <c r="A230" i="53" s="1"/>
  <c r="A227" i="52"/>
  <c r="A227" i="53" s="1"/>
  <c r="A224" i="52"/>
  <c r="A224" i="53" s="1"/>
  <c r="A221" i="52"/>
  <c r="A221" i="53" s="1"/>
  <c r="A218" i="52"/>
  <c r="A218" i="53" s="1"/>
  <c r="A215" i="52"/>
  <c r="A215" i="53" s="1"/>
  <c r="A212" i="52"/>
  <c r="A212" i="53" s="1"/>
  <c r="A209" i="52"/>
  <c r="A209" i="53" s="1"/>
  <c r="A184" i="52"/>
  <c r="A184" i="53" s="1"/>
  <c r="A181" i="52"/>
  <c r="A178" i="52"/>
  <c r="A178" i="53" s="1"/>
  <c r="A175" i="52"/>
  <c r="A172" i="52"/>
  <c r="A169" i="52"/>
  <c r="A169" i="53" s="1"/>
  <c r="A166" i="52"/>
  <c r="A166" i="53" s="1"/>
  <c r="A163" i="52"/>
  <c r="A160" i="52"/>
  <c r="A135" i="52"/>
  <c r="A135" i="53" s="1"/>
  <c r="A132" i="52"/>
  <c r="A132" i="53" s="1"/>
  <c r="A129" i="52"/>
  <c r="A129" i="53" s="1"/>
  <c r="A126" i="52"/>
  <c r="A126" i="53" s="1"/>
  <c r="A123" i="52"/>
  <c r="A123" i="53" s="1"/>
  <c r="A120" i="52"/>
  <c r="A117" i="52"/>
  <c r="A114" i="52"/>
  <c r="A114" i="53" s="1"/>
  <c r="A111" i="52"/>
  <c r="A111" i="53" s="1"/>
  <c r="A86" i="52"/>
  <c r="A83" i="52"/>
  <c r="A80" i="52"/>
  <c r="A77" i="52"/>
  <c r="A77" i="53" s="1"/>
  <c r="A74" i="52"/>
  <c r="A71" i="52"/>
  <c r="A71" i="53" s="1"/>
  <c r="A68" i="52"/>
  <c r="A68" i="53" s="1"/>
  <c r="A65" i="52"/>
  <c r="A65" i="53" s="1"/>
  <c r="A62" i="52"/>
  <c r="A62" i="53" s="1"/>
  <c r="B234" i="53"/>
  <c r="I235" i="53" s="1"/>
  <c r="A233" i="53"/>
  <c r="B231" i="53"/>
  <c r="I232" i="53" s="1"/>
  <c r="B228" i="53"/>
  <c r="I229" i="53" s="1"/>
  <c r="B225" i="53"/>
  <c r="I226" i="53" s="1"/>
  <c r="B222" i="53"/>
  <c r="I223" i="53" s="1"/>
  <c r="B219" i="53"/>
  <c r="I220" i="53" s="1"/>
  <c r="B216" i="53"/>
  <c r="I217" i="53" s="1"/>
  <c r="B213" i="53"/>
  <c r="E214" i="53" s="1"/>
  <c r="B210" i="53"/>
  <c r="I211" i="53" s="1"/>
  <c r="B207" i="53"/>
  <c r="I208" i="53" s="1"/>
  <c r="A206" i="53"/>
  <c r="B185" i="53"/>
  <c r="I186" i="53" s="1"/>
  <c r="B182" i="53"/>
  <c r="I183" i="53" s="1"/>
  <c r="A181" i="53"/>
  <c r="B179" i="53"/>
  <c r="I180" i="53" s="1"/>
  <c r="B176" i="53"/>
  <c r="I177" i="53" s="1"/>
  <c r="A175" i="53"/>
  <c r="B173" i="53"/>
  <c r="I174" i="53" s="1"/>
  <c r="A172" i="53"/>
  <c r="B170" i="53"/>
  <c r="I171" i="53" s="1"/>
  <c r="B167" i="53"/>
  <c r="I168" i="53" s="1"/>
  <c r="B164" i="53"/>
  <c r="I165" i="53" s="1"/>
  <c r="A163" i="53"/>
  <c r="B161" i="53"/>
  <c r="I162" i="53" s="1"/>
  <c r="A160" i="53"/>
  <c r="B158" i="53"/>
  <c r="I159" i="53" s="1"/>
  <c r="A157" i="53"/>
  <c r="B136" i="53"/>
  <c r="I137" i="53" s="1"/>
  <c r="B133" i="53"/>
  <c r="I134" i="53" s="1"/>
  <c r="B130" i="53"/>
  <c r="I131" i="53" s="1"/>
  <c r="B127" i="53"/>
  <c r="I128" i="53" s="1"/>
  <c r="B124" i="53"/>
  <c r="I125" i="53" s="1"/>
  <c r="B121" i="53"/>
  <c r="E122" i="53" s="1"/>
  <c r="A120" i="53"/>
  <c r="B118" i="53"/>
  <c r="I119" i="53" s="1"/>
  <c r="A117" i="53"/>
  <c r="B115" i="53"/>
  <c r="I116" i="53" s="1"/>
  <c r="B112" i="53"/>
  <c r="I113" i="53" s="1"/>
  <c r="B109" i="53"/>
  <c r="I110" i="53" s="1"/>
  <c r="A108" i="53"/>
  <c r="B87" i="53"/>
  <c r="I88" i="53" s="1"/>
  <c r="A86" i="53"/>
  <c r="B84" i="53"/>
  <c r="I85" i="53" s="1"/>
  <c r="A83" i="53"/>
  <c r="B81" i="53"/>
  <c r="I82" i="53" s="1"/>
  <c r="A80" i="53"/>
  <c r="B78" i="53"/>
  <c r="I79" i="53" s="1"/>
  <c r="B75" i="53"/>
  <c r="I76" i="53" s="1"/>
  <c r="A74" i="53"/>
  <c r="B72" i="53"/>
  <c r="B73" i="53" s="1"/>
  <c r="B69" i="53"/>
  <c r="I70" i="53" s="1"/>
  <c r="B66" i="53"/>
  <c r="I67" i="53" s="1"/>
  <c r="B63" i="53"/>
  <c r="I64" i="53" s="1"/>
  <c r="B60" i="53"/>
  <c r="I61" i="53" s="1"/>
  <c r="A59" i="53"/>
  <c r="B38" i="53"/>
  <c r="E39" i="53" s="1"/>
  <c r="B35" i="53"/>
  <c r="I36" i="53" s="1"/>
  <c r="B32" i="53"/>
  <c r="I33" i="53" s="1"/>
  <c r="B29" i="53"/>
  <c r="F30" i="53" s="1"/>
  <c r="B26" i="53"/>
  <c r="I27" i="53" s="1"/>
  <c r="B23" i="53"/>
  <c r="I24" i="53" s="1"/>
  <c r="B20" i="53"/>
  <c r="I21" i="53" s="1"/>
  <c r="B14" i="53"/>
  <c r="E15" i="53" s="1"/>
  <c r="B11" i="53"/>
  <c r="I12" i="53" s="1"/>
  <c r="A10" i="53"/>
  <c r="B17" i="53"/>
  <c r="N16" i="53" s="1"/>
  <c r="D10" i="52"/>
  <c r="L37" i="53" l="1"/>
  <c r="F209" i="53"/>
  <c r="E233" i="53"/>
  <c r="K31" i="53"/>
  <c r="F233" i="53"/>
  <c r="K233" i="53"/>
  <c r="F34" i="53"/>
  <c r="L34" i="53"/>
  <c r="E172" i="53"/>
  <c r="E174" i="53"/>
  <c r="J16" i="53"/>
  <c r="F23" i="53"/>
  <c r="N37" i="53"/>
  <c r="F226" i="53"/>
  <c r="E17" i="53"/>
  <c r="G24" i="53"/>
  <c r="H176" i="53"/>
  <c r="F24" i="53"/>
  <c r="G17" i="53"/>
  <c r="G18" i="53"/>
  <c r="M31" i="53"/>
  <c r="D86" i="53"/>
  <c r="D224" i="53"/>
  <c r="F224" i="53"/>
  <c r="K22" i="53"/>
  <c r="E209" i="53"/>
  <c r="L224" i="53"/>
  <c r="L31" i="53"/>
  <c r="K34" i="53"/>
  <c r="M37" i="53"/>
  <c r="L25" i="53"/>
  <c r="G32" i="53"/>
  <c r="F35" i="53"/>
  <c r="F38" i="53"/>
  <c r="F86" i="53"/>
  <c r="K209" i="53"/>
  <c r="G38" i="53"/>
  <c r="F27" i="53"/>
  <c r="F33" i="53"/>
  <c r="F36" i="53"/>
  <c r="F39" i="53"/>
  <c r="F87" i="53"/>
  <c r="G121" i="53"/>
  <c r="F210" i="53"/>
  <c r="F223" i="53"/>
  <c r="G35" i="53"/>
  <c r="D22" i="53"/>
  <c r="G33" i="53"/>
  <c r="G36" i="53"/>
  <c r="G39" i="53"/>
  <c r="G87" i="53"/>
  <c r="G210" i="53"/>
  <c r="H33" i="53"/>
  <c r="H39" i="53"/>
  <c r="F88" i="53"/>
  <c r="F125" i="53"/>
  <c r="H210" i="53"/>
  <c r="L22" i="53"/>
  <c r="D37" i="53"/>
  <c r="I39" i="53"/>
  <c r="F211" i="53"/>
  <c r="K224" i="53"/>
  <c r="H32" i="53"/>
  <c r="M22" i="53"/>
  <c r="E31" i="53"/>
  <c r="D34" i="53"/>
  <c r="E37" i="53"/>
  <c r="H211" i="53"/>
  <c r="F31" i="53"/>
  <c r="E34" i="53"/>
  <c r="K37" i="53"/>
  <c r="G27" i="53"/>
  <c r="D59" i="53"/>
  <c r="F119" i="53"/>
  <c r="J172" i="53"/>
  <c r="F177" i="53"/>
  <c r="H27" i="53"/>
  <c r="K172" i="53"/>
  <c r="B16" i="53"/>
  <c r="F61" i="53"/>
  <c r="K178" i="53"/>
  <c r="H17" i="53"/>
  <c r="H18" i="53"/>
  <c r="L28" i="53"/>
  <c r="B18" i="53"/>
  <c r="D25" i="53"/>
  <c r="D16" i="53"/>
  <c r="I18" i="53"/>
  <c r="E25" i="53"/>
  <c r="M28" i="53"/>
  <c r="G63" i="53"/>
  <c r="G88" i="53"/>
  <c r="K123" i="53"/>
  <c r="G162" i="53"/>
  <c r="D233" i="53"/>
  <c r="H16" i="53"/>
  <c r="E16" i="53"/>
  <c r="I16" i="53"/>
  <c r="K25" i="53"/>
  <c r="N28" i="53"/>
  <c r="D83" i="53"/>
  <c r="D175" i="53"/>
  <c r="E175" i="53"/>
  <c r="E18" i="53"/>
  <c r="K16" i="53"/>
  <c r="M25" i="53"/>
  <c r="G30" i="53"/>
  <c r="F84" i="53"/>
  <c r="F175" i="53"/>
  <c r="H30" i="53"/>
  <c r="F17" i="53"/>
  <c r="M16" i="53"/>
  <c r="F26" i="53"/>
  <c r="F176" i="53"/>
  <c r="G213" i="53"/>
  <c r="F16" i="53"/>
  <c r="L16" i="53"/>
  <c r="I30" i="53"/>
  <c r="F18" i="53"/>
  <c r="G26" i="53"/>
  <c r="E86" i="53"/>
  <c r="G176" i="53"/>
  <c r="D209" i="53"/>
  <c r="H225" i="53"/>
  <c r="K13" i="53"/>
  <c r="F15" i="53"/>
  <c r="H15" i="53"/>
  <c r="I15" i="53"/>
  <c r="D13" i="53"/>
  <c r="L13" i="53"/>
  <c r="M13" i="53"/>
  <c r="N13" i="53"/>
  <c r="F14" i="53"/>
  <c r="G61" i="53"/>
  <c r="H61" i="53"/>
  <c r="K59" i="53"/>
  <c r="L59" i="53"/>
  <c r="M59" i="53"/>
  <c r="F60" i="53"/>
  <c r="H63" i="53"/>
  <c r="F64" i="53"/>
  <c r="D62" i="53"/>
  <c r="G64" i="53"/>
  <c r="E62" i="53"/>
  <c r="H64" i="53"/>
  <c r="F62" i="53"/>
  <c r="K62" i="53"/>
  <c r="L62" i="53"/>
  <c r="M62" i="53"/>
  <c r="F63" i="53"/>
  <c r="L65" i="53"/>
  <c r="G67" i="53"/>
  <c r="G73" i="53"/>
  <c r="H73" i="53"/>
  <c r="H71" i="53"/>
  <c r="I73" i="53"/>
  <c r="J71" i="53"/>
  <c r="K71" i="53"/>
  <c r="L71" i="53"/>
  <c r="M71" i="53"/>
  <c r="N71" i="53"/>
  <c r="E73" i="53"/>
  <c r="F73" i="53"/>
  <c r="L77" i="53"/>
  <c r="M77" i="53"/>
  <c r="G79" i="53"/>
  <c r="H79" i="53"/>
  <c r="D80" i="53"/>
  <c r="E80" i="53"/>
  <c r="K80" i="53"/>
  <c r="F81" i="53"/>
  <c r="G81" i="53"/>
  <c r="F82" i="53"/>
  <c r="K86" i="53"/>
  <c r="L86" i="53"/>
  <c r="D114" i="53"/>
  <c r="K114" i="53"/>
  <c r="L114" i="53"/>
  <c r="F115" i="53"/>
  <c r="F116" i="53"/>
  <c r="G116" i="53"/>
  <c r="G119" i="53"/>
  <c r="I117" i="53"/>
  <c r="J117" i="53"/>
  <c r="K117" i="53"/>
  <c r="L117" i="53"/>
  <c r="M117" i="53"/>
  <c r="B119" i="53"/>
  <c r="E119" i="53"/>
  <c r="F122" i="53"/>
  <c r="G122" i="53"/>
  <c r="H122" i="53"/>
  <c r="D120" i="53"/>
  <c r="I122" i="53"/>
  <c r="K120" i="53"/>
  <c r="L120" i="53"/>
  <c r="M120" i="53"/>
  <c r="N120" i="53"/>
  <c r="F121" i="53"/>
  <c r="D123" i="53"/>
  <c r="E123" i="53"/>
  <c r="L123" i="53"/>
  <c r="F124" i="53"/>
  <c r="G124" i="53"/>
  <c r="G125" i="53"/>
  <c r="D126" i="53"/>
  <c r="J126" i="53"/>
  <c r="K126" i="53"/>
  <c r="F127" i="53"/>
  <c r="F131" i="53"/>
  <c r="G131" i="53"/>
  <c r="D129" i="53"/>
  <c r="E129" i="53"/>
  <c r="K129" i="53"/>
  <c r="L129" i="53"/>
  <c r="F130" i="53"/>
  <c r="G130" i="53"/>
  <c r="H162" i="53"/>
  <c r="D160" i="53"/>
  <c r="E160" i="53"/>
  <c r="K160" i="53"/>
  <c r="L160" i="53"/>
  <c r="M160" i="53"/>
  <c r="F161" i="53"/>
  <c r="G161" i="53"/>
  <c r="F162" i="53"/>
  <c r="G174" i="53"/>
  <c r="F174" i="53"/>
  <c r="L172" i="53"/>
  <c r="G177" i="53"/>
  <c r="K175" i="53"/>
  <c r="L175" i="53"/>
  <c r="F208" i="53"/>
  <c r="G208" i="53"/>
  <c r="H208" i="53"/>
  <c r="D206" i="53"/>
  <c r="E206" i="53"/>
  <c r="K206" i="53"/>
  <c r="L206" i="53"/>
  <c r="M206" i="53"/>
  <c r="F207" i="53"/>
  <c r="G207" i="53"/>
  <c r="G211" i="53"/>
  <c r="L209" i="53"/>
  <c r="M209" i="53"/>
  <c r="F214" i="53"/>
  <c r="D212" i="53"/>
  <c r="G214" i="53"/>
  <c r="E212" i="53"/>
  <c r="H214" i="53"/>
  <c r="F212" i="53"/>
  <c r="I214" i="53"/>
  <c r="K212" i="53"/>
  <c r="L212" i="53"/>
  <c r="M212" i="53"/>
  <c r="N212" i="53"/>
  <c r="F213" i="53"/>
  <c r="H222" i="53"/>
  <c r="G223" i="53"/>
  <c r="D221" i="53"/>
  <c r="E221" i="53"/>
  <c r="F221" i="53"/>
  <c r="K221" i="53"/>
  <c r="L221" i="53"/>
  <c r="F222" i="53"/>
  <c r="G222" i="53"/>
  <c r="E224" i="53"/>
  <c r="F225" i="53"/>
  <c r="G225" i="53"/>
  <c r="G226" i="53"/>
  <c r="L233" i="53"/>
  <c r="F234" i="53"/>
  <c r="G234" i="53"/>
  <c r="H234" i="53"/>
  <c r="F235" i="53"/>
  <c r="G235" i="53"/>
  <c r="B233" i="53"/>
  <c r="E234" i="53"/>
  <c r="I233" i="53"/>
  <c r="B235" i="53"/>
  <c r="H233" i="53"/>
  <c r="J233" i="53"/>
  <c r="E235" i="53"/>
  <c r="M233" i="53"/>
  <c r="H235" i="53"/>
  <c r="N233" i="53"/>
  <c r="B230" i="53"/>
  <c r="E231" i="53"/>
  <c r="D230" i="53"/>
  <c r="F231" i="53"/>
  <c r="E230" i="53"/>
  <c r="G231" i="53"/>
  <c r="F230" i="53"/>
  <c r="H231" i="53"/>
  <c r="H230" i="53"/>
  <c r="I230" i="53"/>
  <c r="B232" i="53"/>
  <c r="J230" i="53"/>
  <c r="E232" i="53"/>
  <c r="K230" i="53"/>
  <c r="F232" i="53"/>
  <c r="L230" i="53"/>
  <c r="G232" i="53"/>
  <c r="M230" i="53"/>
  <c r="H232" i="53"/>
  <c r="N230" i="53"/>
  <c r="E228" i="53"/>
  <c r="F228" i="53"/>
  <c r="E227" i="53"/>
  <c r="G228" i="53"/>
  <c r="D227" i="53"/>
  <c r="F227" i="53"/>
  <c r="H228" i="53"/>
  <c r="B227" i="53"/>
  <c r="H227" i="53"/>
  <c r="I227" i="53"/>
  <c r="B229" i="53"/>
  <c r="E229" i="53"/>
  <c r="J227" i="53"/>
  <c r="K227" i="53"/>
  <c r="F229" i="53"/>
  <c r="L227" i="53"/>
  <c r="G229" i="53"/>
  <c r="H229" i="53"/>
  <c r="M227" i="53"/>
  <c r="N227" i="53"/>
  <c r="B224" i="53"/>
  <c r="E225" i="53"/>
  <c r="H224" i="53"/>
  <c r="I224" i="53"/>
  <c r="B226" i="53"/>
  <c r="J224" i="53"/>
  <c r="E226" i="53"/>
  <c r="M224" i="53"/>
  <c r="H226" i="53"/>
  <c r="N224" i="53"/>
  <c r="B221" i="53"/>
  <c r="E222" i="53"/>
  <c r="H221" i="53"/>
  <c r="I221" i="53"/>
  <c r="B223" i="53"/>
  <c r="J221" i="53"/>
  <c r="E223" i="53"/>
  <c r="M221" i="53"/>
  <c r="H223" i="53"/>
  <c r="N221" i="53"/>
  <c r="B218" i="53"/>
  <c r="E219" i="53"/>
  <c r="D218" i="53"/>
  <c r="F219" i="53"/>
  <c r="E218" i="53"/>
  <c r="G219" i="53"/>
  <c r="F218" i="53"/>
  <c r="H219" i="53"/>
  <c r="H218" i="53"/>
  <c r="I218" i="53"/>
  <c r="B220" i="53"/>
  <c r="J218" i="53"/>
  <c r="E220" i="53"/>
  <c r="K218" i="53"/>
  <c r="F220" i="53"/>
  <c r="L218" i="53"/>
  <c r="G220" i="53"/>
  <c r="M218" i="53"/>
  <c r="H220" i="53"/>
  <c r="N218" i="53"/>
  <c r="F216" i="53"/>
  <c r="E215" i="53"/>
  <c r="G216" i="53"/>
  <c r="D215" i="53"/>
  <c r="F215" i="53"/>
  <c r="H216" i="53"/>
  <c r="H215" i="53"/>
  <c r="I215" i="53"/>
  <c r="B217" i="53"/>
  <c r="E216" i="53"/>
  <c r="J215" i="53"/>
  <c r="E217" i="53"/>
  <c r="K215" i="53"/>
  <c r="F217" i="53"/>
  <c r="L215" i="53"/>
  <c r="G217" i="53"/>
  <c r="B215" i="53"/>
  <c r="M215" i="53"/>
  <c r="H217" i="53"/>
  <c r="N215" i="53"/>
  <c r="B212" i="53"/>
  <c r="E213" i="53"/>
  <c r="H213" i="53"/>
  <c r="H212" i="53"/>
  <c r="I212" i="53"/>
  <c r="B214" i="53"/>
  <c r="J212" i="53"/>
  <c r="B209" i="53"/>
  <c r="E210" i="53"/>
  <c r="I209" i="53"/>
  <c r="B211" i="53"/>
  <c r="H209" i="53"/>
  <c r="J209" i="53"/>
  <c r="E211" i="53"/>
  <c r="N209" i="53"/>
  <c r="B206" i="53"/>
  <c r="E207" i="53"/>
  <c r="H207" i="53"/>
  <c r="I206" i="53"/>
  <c r="B208" i="53"/>
  <c r="F206" i="53"/>
  <c r="H206" i="53"/>
  <c r="J206" i="53"/>
  <c r="E208" i="53"/>
  <c r="N206" i="53"/>
  <c r="B184" i="53"/>
  <c r="E185" i="53"/>
  <c r="D184" i="53"/>
  <c r="F185" i="53"/>
  <c r="G185" i="53"/>
  <c r="E184" i="53"/>
  <c r="F184" i="53"/>
  <c r="H185" i="53"/>
  <c r="H184" i="53"/>
  <c r="I184" i="53"/>
  <c r="B186" i="53"/>
  <c r="J184" i="53"/>
  <c r="E186" i="53"/>
  <c r="K184" i="53"/>
  <c r="F186" i="53"/>
  <c r="G186" i="53"/>
  <c r="L184" i="53"/>
  <c r="M184" i="53"/>
  <c r="H186" i="53"/>
  <c r="N184" i="53"/>
  <c r="E182" i="53"/>
  <c r="D181" i="53"/>
  <c r="F182" i="53"/>
  <c r="B181" i="53"/>
  <c r="E181" i="53"/>
  <c r="G182" i="53"/>
  <c r="F181" i="53"/>
  <c r="H182" i="53"/>
  <c r="H181" i="53"/>
  <c r="I181" i="53"/>
  <c r="B183" i="53"/>
  <c r="J181" i="53"/>
  <c r="E183" i="53"/>
  <c r="K181" i="53"/>
  <c r="F183" i="53"/>
  <c r="L181" i="53"/>
  <c r="G183" i="53"/>
  <c r="M181" i="53"/>
  <c r="H183" i="53"/>
  <c r="N181" i="53"/>
  <c r="B178" i="53"/>
  <c r="E179" i="53"/>
  <c r="D178" i="53"/>
  <c r="F179" i="53"/>
  <c r="E178" i="53"/>
  <c r="G179" i="53"/>
  <c r="H179" i="53"/>
  <c r="H178" i="53"/>
  <c r="F178" i="53"/>
  <c r="I178" i="53"/>
  <c r="B180" i="53"/>
  <c r="J178" i="53"/>
  <c r="E180" i="53"/>
  <c r="F180" i="53"/>
  <c r="L178" i="53"/>
  <c r="G180" i="53"/>
  <c r="H180" i="53"/>
  <c r="M178" i="53"/>
  <c r="N178" i="53"/>
  <c r="B175" i="53"/>
  <c r="E176" i="53"/>
  <c r="H175" i="53"/>
  <c r="I175" i="53"/>
  <c r="B177" i="53"/>
  <c r="J175" i="53"/>
  <c r="E177" i="53"/>
  <c r="M175" i="53"/>
  <c r="H177" i="53"/>
  <c r="N175" i="53"/>
  <c r="B172" i="53"/>
  <c r="E173" i="53"/>
  <c r="D172" i="53"/>
  <c r="F173" i="53"/>
  <c r="G173" i="53"/>
  <c r="H173" i="53"/>
  <c r="F172" i="53"/>
  <c r="H172" i="53"/>
  <c r="I172" i="53"/>
  <c r="B174" i="53"/>
  <c r="M172" i="53"/>
  <c r="H174" i="53"/>
  <c r="N172" i="53"/>
  <c r="B169" i="53"/>
  <c r="E170" i="53"/>
  <c r="D169" i="53"/>
  <c r="F170" i="53"/>
  <c r="E169" i="53"/>
  <c r="G170" i="53"/>
  <c r="F169" i="53"/>
  <c r="H170" i="53"/>
  <c r="H169" i="53"/>
  <c r="I169" i="53"/>
  <c r="B171" i="53"/>
  <c r="J169" i="53"/>
  <c r="E171" i="53"/>
  <c r="K169" i="53"/>
  <c r="F171" i="53"/>
  <c r="L169" i="53"/>
  <c r="G171" i="53"/>
  <c r="M169" i="53"/>
  <c r="H171" i="53"/>
  <c r="N169" i="53"/>
  <c r="B166" i="53"/>
  <c r="E167" i="53"/>
  <c r="D166" i="53"/>
  <c r="F167" i="53"/>
  <c r="G167" i="53"/>
  <c r="E166" i="53"/>
  <c r="F166" i="53"/>
  <c r="H167" i="53"/>
  <c r="H166" i="53"/>
  <c r="I166" i="53"/>
  <c r="B168" i="53"/>
  <c r="E168" i="53"/>
  <c r="J166" i="53"/>
  <c r="K166" i="53"/>
  <c r="F168" i="53"/>
  <c r="L166" i="53"/>
  <c r="G168" i="53"/>
  <c r="H168" i="53"/>
  <c r="M166" i="53"/>
  <c r="N166" i="53"/>
  <c r="B163" i="53"/>
  <c r="E164" i="53"/>
  <c r="D163" i="53"/>
  <c r="F164" i="53"/>
  <c r="G164" i="53"/>
  <c r="E163" i="53"/>
  <c r="F163" i="53"/>
  <c r="H164" i="53"/>
  <c r="H163" i="53"/>
  <c r="I163" i="53"/>
  <c r="B165" i="53"/>
  <c r="J163" i="53"/>
  <c r="E165" i="53"/>
  <c r="K163" i="53"/>
  <c r="F165" i="53"/>
  <c r="L163" i="53"/>
  <c r="G165" i="53"/>
  <c r="H165" i="53"/>
  <c r="M163" i="53"/>
  <c r="N163" i="53"/>
  <c r="B160" i="53"/>
  <c r="E161" i="53"/>
  <c r="H161" i="53"/>
  <c r="I160" i="53"/>
  <c r="B162" i="53"/>
  <c r="F160" i="53"/>
  <c r="H160" i="53"/>
  <c r="J160" i="53"/>
  <c r="E162" i="53"/>
  <c r="N160" i="53"/>
  <c r="E158" i="53"/>
  <c r="D157" i="53"/>
  <c r="F158" i="53"/>
  <c r="B157" i="53"/>
  <c r="E157" i="53"/>
  <c r="G158" i="53"/>
  <c r="F157" i="53"/>
  <c r="H158" i="53"/>
  <c r="H157" i="53"/>
  <c r="I157" i="53"/>
  <c r="B159" i="53"/>
  <c r="J157" i="53"/>
  <c r="E159" i="53"/>
  <c r="K157" i="53"/>
  <c r="F159" i="53"/>
  <c r="L157" i="53"/>
  <c r="G159" i="53"/>
  <c r="M157" i="53"/>
  <c r="H159" i="53"/>
  <c r="N157" i="53"/>
  <c r="B135" i="53"/>
  <c r="E136" i="53"/>
  <c r="D135" i="53"/>
  <c r="F136" i="53"/>
  <c r="E135" i="53"/>
  <c r="G136" i="53"/>
  <c r="F135" i="53"/>
  <c r="H136" i="53"/>
  <c r="H135" i="53"/>
  <c r="I135" i="53"/>
  <c r="B137" i="53"/>
  <c r="J135" i="53"/>
  <c r="E137" i="53"/>
  <c r="K135" i="53"/>
  <c r="F137" i="53"/>
  <c r="L135" i="53"/>
  <c r="G137" i="53"/>
  <c r="M135" i="53"/>
  <c r="H137" i="53"/>
  <c r="N135" i="53"/>
  <c r="B132" i="53"/>
  <c r="E133" i="53"/>
  <c r="D132" i="53"/>
  <c r="F133" i="53"/>
  <c r="E132" i="53"/>
  <c r="G133" i="53"/>
  <c r="F132" i="53"/>
  <c r="H133" i="53"/>
  <c r="H132" i="53"/>
  <c r="I132" i="53"/>
  <c r="B134" i="53"/>
  <c r="J132" i="53"/>
  <c r="E134" i="53"/>
  <c r="K132" i="53"/>
  <c r="F134" i="53"/>
  <c r="L132" i="53"/>
  <c r="G134" i="53"/>
  <c r="M132" i="53"/>
  <c r="H134" i="53"/>
  <c r="N132" i="53"/>
  <c r="B129" i="53"/>
  <c r="E130" i="53"/>
  <c r="H130" i="53"/>
  <c r="I129" i="53"/>
  <c r="B131" i="53"/>
  <c r="F129" i="53"/>
  <c r="H129" i="53"/>
  <c r="J129" i="53"/>
  <c r="E131" i="53"/>
  <c r="M129" i="53"/>
  <c r="H131" i="53"/>
  <c r="N129" i="53"/>
  <c r="B126" i="53"/>
  <c r="E127" i="53"/>
  <c r="E126" i="53"/>
  <c r="G127" i="53"/>
  <c r="F126" i="53"/>
  <c r="H127" i="53"/>
  <c r="H126" i="53"/>
  <c r="I126" i="53"/>
  <c r="B128" i="53"/>
  <c r="E128" i="53"/>
  <c r="F128" i="53"/>
  <c r="L126" i="53"/>
  <c r="G128" i="53"/>
  <c r="H128" i="53"/>
  <c r="M126" i="53"/>
  <c r="N126" i="53"/>
  <c r="B123" i="53"/>
  <c r="E124" i="53"/>
  <c r="F123" i="53"/>
  <c r="H123" i="53"/>
  <c r="I123" i="53"/>
  <c r="B125" i="53"/>
  <c r="H124" i="53"/>
  <c r="J123" i="53"/>
  <c r="E125" i="53"/>
  <c r="M123" i="53"/>
  <c r="H125" i="53"/>
  <c r="N123" i="53"/>
  <c r="B120" i="53"/>
  <c r="E121" i="53"/>
  <c r="E120" i="53"/>
  <c r="F120" i="53"/>
  <c r="H121" i="53"/>
  <c r="H120" i="53"/>
  <c r="I120" i="53"/>
  <c r="B122" i="53"/>
  <c r="J120" i="53"/>
  <c r="B117" i="53"/>
  <c r="E118" i="53"/>
  <c r="D117" i="53"/>
  <c r="F118" i="53"/>
  <c r="E117" i="53"/>
  <c r="F117" i="53"/>
  <c r="H118" i="53"/>
  <c r="G118" i="53"/>
  <c r="H117" i="53"/>
  <c r="H119" i="53"/>
  <c r="N117" i="53"/>
  <c r="B114" i="53"/>
  <c r="E115" i="53"/>
  <c r="E114" i="53"/>
  <c r="F114" i="53"/>
  <c r="H114" i="53"/>
  <c r="I114" i="53"/>
  <c r="B116" i="53"/>
  <c r="G115" i="53"/>
  <c r="H115" i="53"/>
  <c r="J114" i="53"/>
  <c r="E116" i="53"/>
  <c r="M114" i="53"/>
  <c r="H116" i="53"/>
  <c r="N114" i="53"/>
  <c r="E112" i="53"/>
  <c r="D111" i="53"/>
  <c r="F112" i="53"/>
  <c r="B111" i="53"/>
  <c r="E111" i="53"/>
  <c r="G112" i="53"/>
  <c r="F111" i="53"/>
  <c r="H112" i="53"/>
  <c r="H111" i="53"/>
  <c r="I111" i="53"/>
  <c r="B113" i="53"/>
  <c r="J111" i="53"/>
  <c r="E113" i="53"/>
  <c r="K111" i="53"/>
  <c r="F113" i="53"/>
  <c r="L111" i="53"/>
  <c r="G113" i="53"/>
  <c r="M111" i="53"/>
  <c r="H113" i="53"/>
  <c r="N111" i="53"/>
  <c r="B108" i="53"/>
  <c r="E109" i="53"/>
  <c r="F109" i="53"/>
  <c r="E108" i="53"/>
  <c r="G109" i="53"/>
  <c r="D108" i="53"/>
  <c r="F108" i="53"/>
  <c r="H109" i="53"/>
  <c r="H108" i="53"/>
  <c r="I108" i="53"/>
  <c r="B110" i="53"/>
  <c r="J108" i="53"/>
  <c r="E110" i="53"/>
  <c r="K108" i="53"/>
  <c r="F110" i="53"/>
  <c r="L108" i="53"/>
  <c r="G110" i="53"/>
  <c r="M108" i="53"/>
  <c r="H110" i="53"/>
  <c r="N108" i="53"/>
  <c r="B86" i="53"/>
  <c r="E87" i="53"/>
  <c r="I86" i="53"/>
  <c r="B88" i="53"/>
  <c r="H87" i="53"/>
  <c r="H86" i="53"/>
  <c r="J86" i="53"/>
  <c r="E88" i="53"/>
  <c r="M86" i="53"/>
  <c r="H88" i="53"/>
  <c r="N86" i="53"/>
  <c r="B83" i="53"/>
  <c r="E84" i="53"/>
  <c r="G84" i="53"/>
  <c r="H84" i="53"/>
  <c r="H83" i="53"/>
  <c r="F83" i="53"/>
  <c r="I83" i="53"/>
  <c r="B85" i="53"/>
  <c r="E83" i="53"/>
  <c r="J83" i="53"/>
  <c r="E85" i="53"/>
  <c r="K83" i="53"/>
  <c r="F85" i="53"/>
  <c r="L83" i="53"/>
  <c r="G85" i="53"/>
  <c r="H85" i="53"/>
  <c r="M83" i="53"/>
  <c r="N83" i="53"/>
  <c r="B80" i="53"/>
  <c r="E81" i="53"/>
  <c r="H81" i="53"/>
  <c r="I80" i="53"/>
  <c r="B82" i="53"/>
  <c r="F80" i="53"/>
  <c r="H80" i="53"/>
  <c r="J80" i="53"/>
  <c r="E82" i="53"/>
  <c r="L80" i="53"/>
  <c r="G82" i="53"/>
  <c r="M80" i="53"/>
  <c r="H82" i="53"/>
  <c r="N80" i="53"/>
  <c r="B77" i="53"/>
  <c r="E78" i="53"/>
  <c r="D77" i="53"/>
  <c r="F78" i="53"/>
  <c r="H78" i="53"/>
  <c r="E77" i="53"/>
  <c r="F77" i="53"/>
  <c r="H77" i="53"/>
  <c r="G78" i="53"/>
  <c r="I77" i="53"/>
  <c r="B79" i="53"/>
  <c r="J77" i="53"/>
  <c r="E79" i="53"/>
  <c r="K77" i="53"/>
  <c r="F79" i="53"/>
  <c r="N77" i="53"/>
  <c r="B74" i="53"/>
  <c r="E75" i="53"/>
  <c r="D74" i="53"/>
  <c r="F75" i="53"/>
  <c r="G75" i="53"/>
  <c r="E74" i="53"/>
  <c r="F74" i="53"/>
  <c r="H75" i="53"/>
  <c r="B76" i="53"/>
  <c r="I74" i="53"/>
  <c r="J74" i="53"/>
  <c r="E76" i="53"/>
  <c r="H74" i="53"/>
  <c r="K74" i="53"/>
  <c r="F76" i="53"/>
  <c r="L74" i="53"/>
  <c r="G76" i="53"/>
  <c r="M74" i="53"/>
  <c r="H76" i="53"/>
  <c r="N74" i="53"/>
  <c r="B71" i="53"/>
  <c r="E72" i="53"/>
  <c r="D71" i="53"/>
  <c r="F72" i="53"/>
  <c r="E71" i="53"/>
  <c r="G72" i="53"/>
  <c r="F71" i="53"/>
  <c r="H72" i="53"/>
  <c r="I71" i="53"/>
  <c r="E69" i="53"/>
  <c r="D68" i="53"/>
  <c r="F69" i="53"/>
  <c r="B68" i="53"/>
  <c r="E68" i="53"/>
  <c r="G69" i="53"/>
  <c r="F68" i="53"/>
  <c r="H69" i="53"/>
  <c r="H68" i="53"/>
  <c r="I68" i="53"/>
  <c r="B70" i="53"/>
  <c r="J68" i="53"/>
  <c r="E70" i="53"/>
  <c r="K68" i="53"/>
  <c r="F70" i="53"/>
  <c r="G70" i="53"/>
  <c r="L68" i="53"/>
  <c r="M68" i="53"/>
  <c r="H70" i="53"/>
  <c r="N68" i="53"/>
  <c r="E66" i="53"/>
  <c r="D65" i="53"/>
  <c r="F66" i="53"/>
  <c r="B65" i="53"/>
  <c r="E65" i="53"/>
  <c r="G66" i="53"/>
  <c r="H66" i="53"/>
  <c r="H65" i="53"/>
  <c r="I65" i="53"/>
  <c r="B67" i="53"/>
  <c r="F65" i="53"/>
  <c r="J65" i="53"/>
  <c r="E67" i="53"/>
  <c r="K65" i="53"/>
  <c r="F67" i="53"/>
  <c r="M65" i="53"/>
  <c r="H67" i="53"/>
  <c r="N65" i="53"/>
  <c r="B62" i="53"/>
  <c r="E63" i="53"/>
  <c r="I62" i="53"/>
  <c r="B64" i="53"/>
  <c r="H62" i="53"/>
  <c r="J62" i="53"/>
  <c r="E64" i="53"/>
  <c r="N62" i="53"/>
  <c r="B59" i="53"/>
  <c r="E60" i="53"/>
  <c r="E59" i="53"/>
  <c r="H60" i="53"/>
  <c r="I59" i="53"/>
  <c r="B61" i="53"/>
  <c r="G60" i="53"/>
  <c r="F59" i="53"/>
  <c r="H59" i="53"/>
  <c r="J59" i="53"/>
  <c r="E61" i="53"/>
  <c r="N59" i="53"/>
  <c r="B37" i="53"/>
  <c r="E38" i="53"/>
  <c r="F37" i="53"/>
  <c r="H38" i="53"/>
  <c r="H37" i="53"/>
  <c r="I37" i="53"/>
  <c r="B39" i="53"/>
  <c r="J37" i="53"/>
  <c r="B34" i="53"/>
  <c r="E35" i="53"/>
  <c r="I34" i="53"/>
  <c r="B36" i="53"/>
  <c r="H35" i="53"/>
  <c r="H34" i="53"/>
  <c r="J34" i="53"/>
  <c r="E36" i="53"/>
  <c r="M34" i="53"/>
  <c r="H36" i="53"/>
  <c r="N34" i="53"/>
  <c r="E32" i="53"/>
  <c r="B31" i="53"/>
  <c r="D31" i="53"/>
  <c r="F32" i="53"/>
  <c r="H31" i="53"/>
  <c r="I31" i="53"/>
  <c r="B33" i="53"/>
  <c r="J31" i="53"/>
  <c r="E33" i="53"/>
  <c r="N31" i="53"/>
  <c r="E29" i="53"/>
  <c r="B28" i="53"/>
  <c r="D28" i="53"/>
  <c r="F29" i="53"/>
  <c r="I28" i="53"/>
  <c r="B30" i="53"/>
  <c r="E28" i="53"/>
  <c r="F28" i="53"/>
  <c r="H28" i="53"/>
  <c r="J28" i="53"/>
  <c r="E30" i="53"/>
  <c r="G29" i="53"/>
  <c r="H29" i="53"/>
  <c r="K28" i="53"/>
  <c r="B25" i="53"/>
  <c r="E26" i="53"/>
  <c r="F25" i="53"/>
  <c r="I25" i="53"/>
  <c r="B27" i="53"/>
  <c r="H26" i="53"/>
  <c r="H25" i="53"/>
  <c r="J25" i="53"/>
  <c r="E27" i="53"/>
  <c r="N25" i="53"/>
  <c r="B22" i="53"/>
  <c r="E23" i="53"/>
  <c r="E22" i="53"/>
  <c r="H23" i="53"/>
  <c r="I22" i="53"/>
  <c r="B24" i="53"/>
  <c r="G23" i="53"/>
  <c r="F22" i="53"/>
  <c r="H22" i="53"/>
  <c r="J22" i="53"/>
  <c r="E24" i="53"/>
  <c r="H24" i="53"/>
  <c r="N22" i="53"/>
  <c r="B19" i="53"/>
  <c r="E20" i="53"/>
  <c r="D19" i="53"/>
  <c r="F20" i="53"/>
  <c r="G20" i="53"/>
  <c r="F19" i="53"/>
  <c r="H20" i="53"/>
  <c r="E19" i="53"/>
  <c r="H19" i="53"/>
  <c r="I19" i="53"/>
  <c r="B21" i="53"/>
  <c r="J19" i="53"/>
  <c r="E21" i="53"/>
  <c r="K19" i="53"/>
  <c r="F21" i="53"/>
  <c r="L19" i="53"/>
  <c r="G21" i="53"/>
  <c r="M19" i="53"/>
  <c r="H21" i="53"/>
  <c r="N19" i="53"/>
  <c r="B13" i="53"/>
  <c r="E14" i="53"/>
  <c r="E13" i="53"/>
  <c r="G14" i="53"/>
  <c r="F13" i="53"/>
  <c r="H14" i="53"/>
  <c r="H13" i="53"/>
  <c r="I13" i="53"/>
  <c r="B15" i="53"/>
  <c r="J13" i="53"/>
  <c r="E11" i="53"/>
  <c r="D10" i="53"/>
  <c r="F11" i="53"/>
  <c r="B10" i="53"/>
  <c r="E10" i="53"/>
  <c r="G11" i="53"/>
  <c r="H11" i="53"/>
  <c r="H10" i="53"/>
  <c r="I10" i="53"/>
  <c r="B12" i="53"/>
  <c r="F10" i="53"/>
  <c r="J10" i="53"/>
  <c r="E12" i="53"/>
  <c r="K10" i="53"/>
  <c r="F12" i="53"/>
  <c r="L10" i="53"/>
  <c r="M10" i="53"/>
  <c r="H12" i="53"/>
  <c r="N10" i="53"/>
  <c r="A37" i="52" l="1"/>
  <c r="A37" i="53" s="1"/>
  <c r="A34" i="52"/>
  <c r="A34" i="53" s="1"/>
  <c r="A31" i="52"/>
  <c r="A31" i="53" s="1"/>
  <c r="A28" i="52"/>
  <c r="A28" i="53" s="1"/>
  <c r="A25" i="52"/>
  <c r="A25" i="53" s="1"/>
  <c r="A22" i="52"/>
  <c r="A22" i="53" s="1"/>
  <c r="A19" i="52"/>
  <c r="A19" i="53" s="1"/>
  <c r="A16" i="52"/>
  <c r="A16" i="53" s="1"/>
  <c r="A13" i="52"/>
  <c r="A13" i="53" s="1"/>
  <c r="B15" i="52"/>
  <c r="Q5" i="49"/>
  <c r="C53" i="49"/>
  <c r="C54" i="49"/>
  <c r="C55" i="49"/>
  <c r="C56" i="49"/>
  <c r="C57" i="49"/>
  <c r="C58" i="49"/>
  <c r="C59" i="49"/>
  <c r="C60" i="49"/>
  <c r="C61" i="49"/>
  <c r="C62" i="49"/>
  <c r="C63" i="49"/>
  <c r="C64" i="49"/>
  <c r="C65" i="49"/>
  <c r="C66" i="49"/>
  <c r="C67" i="49"/>
  <c r="C68" i="49"/>
  <c r="C69" i="49"/>
  <c r="C70" i="49"/>
  <c r="C71" i="49"/>
  <c r="C72" i="49"/>
  <c r="C73" i="49"/>
  <c r="C74" i="49"/>
  <c r="C75" i="49"/>
  <c r="C76" i="49"/>
  <c r="C77" i="49"/>
  <c r="C78" i="49"/>
  <c r="C79" i="49"/>
  <c r="C80" i="49"/>
  <c r="C81" i="49"/>
  <c r="C82" i="49"/>
  <c r="C83" i="49"/>
  <c r="C84" i="49"/>
  <c r="C85" i="49"/>
  <c r="C86" i="49"/>
  <c r="C87" i="49"/>
  <c r="C88" i="49"/>
  <c r="C89" i="49"/>
  <c r="C90" i="49"/>
  <c r="C91" i="49"/>
  <c r="C92" i="49"/>
  <c r="C93" i="49"/>
  <c r="C94" i="49"/>
  <c r="C95" i="49"/>
  <c r="C96" i="49"/>
  <c r="C97" i="49"/>
  <c r="C98" i="49"/>
  <c r="C99" i="49"/>
  <c r="C100" i="49"/>
  <c r="C101" i="49"/>
  <c r="C102" i="49"/>
  <c r="C103" i="49"/>
  <c r="C104" i="49"/>
  <c r="S54" i="49"/>
  <c r="S55" i="49"/>
  <c r="S56" i="49"/>
  <c r="S57" i="49"/>
  <c r="S58" i="49"/>
  <c r="S59" i="49"/>
  <c r="S60" i="49"/>
  <c r="S61" i="49"/>
  <c r="S62" i="49"/>
  <c r="S63" i="49"/>
  <c r="S64" i="49"/>
  <c r="S65" i="49"/>
  <c r="S66" i="49"/>
  <c r="S67" i="49"/>
  <c r="S68" i="49"/>
  <c r="S69" i="49"/>
  <c r="S70" i="49"/>
  <c r="S71" i="49"/>
  <c r="S72" i="49"/>
  <c r="S73" i="49"/>
  <c r="S74" i="49"/>
  <c r="S75" i="49"/>
  <c r="S76" i="49"/>
  <c r="S77" i="49"/>
  <c r="S78" i="49"/>
  <c r="S79" i="49"/>
  <c r="S80" i="49"/>
  <c r="S81" i="49"/>
  <c r="S82" i="49"/>
  <c r="S83" i="49"/>
  <c r="S84" i="49"/>
  <c r="S85" i="49"/>
  <c r="S86" i="49"/>
  <c r="S87" i="49"/>
  <c r="S88" i="49"/>
  <c r="S89" i="49"/>
  <c r="S90" i="49"/>
  <c r="S91" i="49"/>
  <c r="S92" i="49"/>
  <c r="S93" i="49"/>
  <c r="S94" i="49"/>
  <c r="S95" i="49"/>
  <c r="S96" i="49"/>
  <c r="S97" i="49"/>
  <c r="S98" i="49"/>
  <c r="S99" i="49"/>
  <c r="S100" i="49"/>
  <c r="S101" i="49"/>
  <c r="S102" i="49"/>
  <c r="S103" i="49"/>
  <c r="S104" i="49"/>
  <c r="Q55" i="49"/>
  <c r="Q56" i="49"/>
  <c r="Q57" i="49"/>
  <c r="Q58" i="49"/>
  <c r="Q59" i="49"/>
  <c r="Q60" i="49"/>
  <c r="Q61" i="49"/>
  <c r="Q62" i="49"/>
  <c r="Q63" i="49"/>
  <c r="Q64" i="49"/>
  <c r="Q65" i="49"/>
  <c r="Q66" i="49"/>
  <c r="Q67" i="49"/>
  <c r="Q68" i="49"/>
  <c r="Q69" i="49"/>
  <c r="Q70" i="49"/>
  <c r="Q71" i="49"/>
  <c r="Q72" i="49"/>
  <c r="Q73" i="49"/>
  <c r="Q74" i="49"/>
  <c r="Q75" i="49"/>
  <c r="Q76" i="49"/>
  <c r="Q77" i="49"/>
  <c r="Q78" i="49"/>
  <c r="Q79" i="49"/>
  <c r="Q80" i="49"/>
  <c r="Q81" i="49"/>
  <c r="Q82" i="49"/>
  <c r="Q83" i="49"/>
  <c r="Q84" i="49"/>
  <c r="Q85" i="49"/>
  <c r="Q86" i="49"/>
  <c r="Q87" i="49"/>
  <c r="Q88" i="49"/>
  <c r="Q89" i="49"/>
  <c r="Q90" i="49"/>
  <c r="Q91" i="49"/>
  <c r="Q92" i="49"/>
  <c r="Q93" i="49"/>
  <c r="Q94" i="49"/>
  <c r="Q95" i="49"/>
  <c r="Q96" i="49"/>
  <c r="Q97" i="49"/>
  <c r="Q98" i="49"/>
  <c r="Q99" i="49"/>
  <c r="Q100" i="49"/>
  <c r="Q101" i="49"/>
  <c r="Q102" i="49"/>
  <c r="Q103" i="49"/>
  <c r="Q104" i="49"/>
  <c r="S10" i="49"/>
  <c r="S11" i="49"/>
  <c r="S12" i="49"/>
  <c r="S13" i="49"/>
  <c r="S14" i="49"/>
  <c r="S15" i="49"/>
  <c r="S16" i="49"/>
  <c r="S17" i="49"/>
  <c r="S18" i="49"/>
  <c r="S19" i="49"/>
  <c r="S20" i="49"/>
  <c r="S21" i="49"/>
  <c r="S22" i="49"/>
  <c r="S23" i="49"/>
  <c r="S24" i="49"/>
  <c r="S25" i="49"/>
  <c r="S26" i="49"/>
  <c r="S27" i="49"/>
  <c r="S28" i="49"/>
  <c r="S29" i="49"/>
  <c r="S30" i="49"/>
  <c r="S31" i="49"/>
  <c r="S32" i="49"/>
  <c r="S33" i="49"/>
  <c r="S34" i="49"/>
  <c r="S35" i="49"/>
  <c r="S36" i="49"/>
  <c r="S37" i="49"/>
  <c r="S38" i="49"/>
  <c r="S39" i="49"/>
  <c r="S40" i="49"/>
  <c r="S41" i="49"/>
  <c r="S42" i="49"/>
  <c r="S43" i="49"/>
  <c r="S44" i="49"/>
  <c r="S45" i="49"/>
  <c r="S46" i="49"/>
  <c r="S47" i="49"/>
  <c r="S48" i="49"/>
  <c r="S49" i="49"/>
  <c r="S50" i="49"/>
  <c r="S51" i="49"/>
  <c r="S52" i="49"/>
  <c r="S53" i="49"/>
  <c r="Q10" i="49"/>
  <c r="Q11" i="49"/>
  <c r="Q12" i="49"/>
  <c r="Q13" i="49"/>
  <c r="Q14" i="49"/>
  <c r="Q15" i="49"/>
  <c r="Q16" i="49"/>
  <c r="Q17" i="49"/>
  <c r="Q18" i="49"/>
  <c r="Q19" i="49"/>
  <c r="Q20" i="49"/>
  <c r="Q21" i="49"/>
  <c r="Q22" i="49"/>
  <c r="Q23" i="49"/>
  <c r="Q24" i="49"/>
  <c r="Q25" i="49"/>
  <c r="Q26" i="49"/>
  <c r="Q27" i="49"/>
  <c r="Q28" i="49"/>
  <c r="Q29" i="49"/>
  <c r="Q30" i="49"/>
  <c r="Q31" i="49"/>
  <c r="Q32" i="49"/>
  <c r="Q33" i="49"/>
  <c r="Q34" i="49"/>
  <c r="Q35" i="49"/>
  <c r="Q36" i="49"/>
  <c r="Q37" i="49"/>
  <c r="Q38" i="49"/>
  <c r="Q39" i="49"/>
  <c r="Q40" i="49"/>
  <c r="Q41" i="49"/>
  <c r="Q42" i="49"/>
  <c r="Q43" i="49"/>
  <c r="Q44" i="49"/>
  <c r="Q45" i="49"/>
  <c r="Q46" i="49"/>
  <c r="Q47" i="49"/>
  <c r="Q48" i="49"/>
  <c r="Q49" i="49"/>
  <c r="Q50" i="49"/>
  <c r="Q51" i="49"/>
  <c r="Q52" i="49"/>
  <c r="Q53" i="49"/>
  <c r="Q54" i="49"/>
  <c r="R235" i="52"/>
  <c r="Q235" i="52"/>
  <c r="I235" i="52"/>
  <c r="F235" i="52"/>
  <c r="E235" i="52"/>
  <c r="B235" i="52"/>
  <c r="U234" i="52"/>
  <c r="Q234" i="52"/>
  <c r="O234" i="52"/>
  <c r="M234" i="52"/>
  <c r="L234" i="52"/>
  <c r="I234" i="52"/>
  <c r="H234" i="52"/>
  <c r="G234" i="52"/>
  <c r="F234" i="52"/>
  <c r="E234" i="52"/>
  <c r="Z233" i="52"/>
  <c r="Y233" i="52"/>
  <c r="X233" i="52"/>
  <c r="U233" i="52"/>
  <c r="T233" i="52"/>
  <c r="S233" i="52"/>
  <c r="R233" i="52"/>
  <c r="Q233" i="52"/>
  <c r="P233" i="52"/>
  <c r="O233" i="52"/>
  <c r="M233" i="52"/>
  <c r="I233" i="52"/>
  <c r="F233" i="52"/>
  <c r="E233" i="52"/>
  <c r="D233" i="52"/>
  <c r="B233" i="52"/>
  <c r="R232" i="52"/>
  <c r="Q232" i="52"/>
  <c r="I232" i="52"/>
  <c r="F232" i="52"/>
  <c r="E232" i="52"/>
  <c r="B232" i="52"/>
  <c r="U231" i="52"/>
  <c r="Q231" i="52"/>
  <c r="O231" i="52"/>
  <c r="M231" i="52"/>
  <c r="L231" i="52"/>
  <c r="I231" i="52"/>
  <c r="H231" i="52"/>
  <c r="G231" i="52"/>
  <c r="F231" i="52"/>
  <c r="E231" i="52"/>
  <c r="Z230" i="52"/>
  <c r="Y230" i="52"/>
  <c r="X230" i="52"/>
  <c r="U230" i="52"/>
  <c r="T230" i="52"/>
  <c r="S230" i="52"/>
  <c r="R230" i="52"/>
  <c r="Q230" i="52"/>
  <c r="P230" i="52"/>
  <c r="O230" i="52"/>
  <c r="M230" i="52"/>
  <c r="I230" i="52"/>
  <c r="F230" i="52"/>
  <c r="E230" i="52"/>
  <c r="D230" i="52"/>
  <c r="B230" i="52"/>
  <c r="R229" i="52"/>
  <c r="Q229" i="52"/>
  <c r="I229" i="52"/>
  <c r="F229" i="52"/>
  <c r="E229" i="52"/>
  <c r="B229" i="52"/>
  <c r="U228" i="52"/>
  <c r="Q228" i="52"/>
  <c r="O228" i="52"/>
  <c r="M228" i="52"/>
  <c r="L228" i="52"/>
  <c r="I228" i="52"/>
  <c r="H228" i="52"/>
  <c r="G228" i="52"/>
  <c r="F228" i="52"/>
  <c r="E228" i="52"/>
  <c r="Z227" i="52"/>
  <c r="Y227" i="52"/>
  <c r="X227" i="52"/>
  <c r="U227" i="52"/>
  <c r="T227" i="52"/>
  <c r="S227" i="52"/>
  <c r="R227" i="52"/>
  <c r="Q227" i="52"/>
  <c r="P227" i="52"/>
  <c r="O227" i="52"/>
  <c r="M227" i="52"/>
  <c r="I227" i="52"/>
  <c r="F227" i="52"/>
  <c r="E227" i="52"/>
  <c r="D227" i="52"/>
  <c r="B227" i="52"/>
  <c r="R226" i="52"/>
  <c r="Q226" i="52"/>
  <c r="I226" i="52"/>
  <c r="H226" i="52"/>
  <c r="F226" i="52"/>
  <c r="E226" i="52"/>
  <c r="B226" i="52"/>
  <c r="U225" i="52"/>
  <c r="Q225" i="52"/>
  <c r="O225" i="52"/>
  <c r="M225" i="52"/>
  <c r="L225" i="52"/>
  <c r="I225" i="52"/>
  <c r="H225" i="52"/>
  <c r="G225" i="52"/>
  <c r="F225" i="52"/>
  <c r="E225" i="52"/>
  <c r="Z224" i="52"/>
  <c r="Y224" i="52"/>
  <c r="X224" i="52"/>
  <c r="U224" i="52"/>
  <c r="T224" i="52"/>
  <c r="S224" i="52"/>
  <c r="R224" i="52"/>
  <c r="Q224" i="52"/>
  <c r="P224" i="52"/>
  <c r="O224" i="52"/>
  <c r="M224" i="52"/>
  <c r="I224" i="52"/>
  <c r="F224" i="52"/>
  <c r="E224" i="52"/>
  <c r="D224" i="52"/>
  <c r="B224" i="52"/>
  <c r="R223" i="52"/>
  <c r="Q223" i="52"/>
  <c r="I223" i="52"/>
  <c r="F223" i="52"/>
  <c r="E223" i="52"/>
  <c r="B223" i="52"/>
  <c r="U222" i="52"/>
  <c r="Q222" i="52"/>
  <c r="O222" i="52"/>
  <c r="M222" i="52"/>
  <c r="L222" i="52"/>
  <c r="I222" i="52"/>
  <c r="H222" i="52"/>
  <c r="G222" i="52"/>
  <c r="F222" i="52"/>
  <c r="E222" i="52"/>
  <c r="Z221" i="52"/>
  <c r="Y221" i="52"/>
  <c r="X221" i="52"/>
  <c r="U221" i="52"/>
  <c r="T221" i="52"/>
  <c r="S221" i="52"/>
  <c r="R221" i="52"/>
  <c r="Q221" i="52"/>
  <c r="P221" i="52"/>
  <c r="O221" i="52"/>
  <c r="M221" i="52"/>
  <c r="I221" i="52"/>
  <c r="F221" i="52"/>
  <c r="E221" i="52"/>
  <c r="D221" i="52"/>
  <c r="B221" i="52"/>
  <c r="R220" i="52"/>
  <c r="Q220" i="52"/>
  <c r="I220" i="52"/>
  <c r="F220" i="52"/>
  <c r="E220" i="52"/>
  <c r="B220" i="52"/>
  <c r="U219" i="52"/>
  <c r="Q219" i="52"/>
  <c r="O219" i="52"/>
  <c r="M219" i="52"/>
  <c r="L219" i="52"/>
  <c r="I219" i="52"/>
  <c r="H219" i="52"/>
  <c r="G219" i="52"/>
  <c r="F219" i="52"/>
  <c r="E219" i="52"/>
  <c r="Z218" i="52"/>
  <c r="Y218" i="52"/>
  <c r="X218" i="52"/>
  <c r="U218" i="52"/>
  <c r="T218" i="52"/>
  <c r="S218" i="52"/>
  <c r="R218" i="52"/>
  <c r="Q218" i="52"/>
  <c r="P218" i="52"/>
  <c r="O218" i="52"/>
  <c r="M218" i="52"/>
  <c r="I218" i="52"/>
  <c r="F218" i="52"/>
  <c r="E218" i="52"/>
  <c r="D218" i="52"/>
  <c r="B218" i="52"/>
  <c r="R217" i="52"/>
  <c r="Q217" i="52"/>
  <c r="I217" i="52"/>
  <c r="F217" i="52"/>
  <c r="E217" i="52"/>
  <c r="B217" i="52"/>
  <c r="U216" i="52"/>
  <c r="Q216" i="52"/>
  <c r="O216" i="52"/>
  <c r="M216" i="52"/>
  <c r="L216" i="52"/>
  <c r="I216" i="52"/>
  <c r="H216" i="52"/>
  <c r="G216" i="52"/>
  <c r="F216" i="52"/>
  <c r="E216" i="52"/>
  <c r="Z215" i="52"/>
  <c r="Y215" i="52"/>
  <c r="X215" i="52"/>
  <c r="U215" i="52"/>
  <c r="T215" i="52"/>
  <c r="S215" i="52"/>
  <c r="R215" i="52"/>
  <c r="Q215" i="52"/>
  <c r="P215" i="52"/>
  <c r="O215" i="52"/>
  <c r="M215" i="52"/>
  <c r="I215" i="52"/>
  <c r="F215" i="52"/>
  <c r="E215" i="52"/>
  <c r="D215" i="52"/>
  <c r="B215" i="52"/>
  <c r="R214" i="52"/>
  <c r="Q214" i="52"/>
  <c r="I214" i="52"/>
  <c r="G214" i="52"/>
  <c r="F214" i="52"/>
  <c r="E214" i="52"/>
  <c r="B214" i="52"/>
  <c r="U213" i="52"/>
  <c r="Q213" i="52"/>
  <c r="O213" i="52"/>
  <c r="M213" i="52"/>
  <c r="L213" i="52"/>
  <c r="I213" i="52"/>
  <c r="H213" i="52"/>
  <c r="G213" i="52"/>
  <c r="F213" i="52"/>
  <c r="E213" i="52"/>
  <c r="Z212" i="52"/>
  <c r="Y212" i="52"/>
  <c r="X212" i="52"/>
  <c r="U212" i="52"/>
  <c r="T212" i="52"/>
  <c r="S212" i="52"/>
  <c r="R212" i="52"/>
  <c r="Q212" i="52"/>
  <c r="P212" i="52"/>
  <c r="O212" i="52"/>
  <c r="M212" i="52"/>
  <c r="I212" i="52"/>
  <c r="F212" i="52"/>
  <c r="E212" i="52"/>
  <c r="D212" i="52"/>
  <c r="B212" i="52"/>
  <c r="R211" i="52"/>
  <c r="Q211" i="52"/>
  <c r="I211" i="52"/>
  <c r="F211" i="52"/>
  <c r="E211" i="52"/>
  <c r="B211" i="52"/>
  <c r="U210" i="52"/>
  <c r="Q210" i="52"/>
  <c r="O210" i="52"/>
  <c r="M210" i="52"/>
  <c r="L210" i="52"/>
  <c r="I210" i="52"/>
  <c r="H210" i="52"/>
  <c r="G210" i="52"/>
  <c r="F210" i="52"/>
  <c r="E210" i="52"/>
  <c r="Z209" i="52"/>
  <c r="Y209" i="52"/>
  <c r="X209" i="52"/>
  <c r="U209" i="52"/>
  <c r="T209" i="52"/>
  <c r="S209" i="52"/>
  <c r="R209" i="52"/>
  <c r="Q209" i="52"/>
  <c r="P209" i="52"/>
  <c r="O209" i="52"/>
  <c r="M209" i="52"/>
  <c r="I209" i="52"/>
  <c r="F209" i="52"/>
  <c r="E209" i="52"/>
  <c r="D209" i="52"/>
  <c r="B209" i="52"/>
  <c r="R208" i="52"/>
  <c r="Q208" i="52"/>
  <c r="I208" i="52"/>
  <c r="H208" i="52"/>
  <c r="F208" i="52"/>
  <c r="E208" i="52"/>
  <c r="B208" i="52"/>
  <c r="U207" i="52"/>
  <c r="Q207" i="52"/>
  <c r="O207" i="52"/>
  <c r="M207" i="52"/>
  <c r="L207" i="52"/>
  <c r="I207" i="52"/>
  <c r="H207" i="52"/>
  <c r="G207" i="52"/>
  <c r="F207" i="52"/>
  <c r="E207" i="52"/>
  <c r="Z206" i="52"/>
  <c r="Y206" i="52"/>
  <c r="X206" i="52"/>
  <c r="U206" i="52"/>
  <c r="T206" i="52"/>
  <c r="S206" i="52"/>
  <c r="R206" i="52"/>
  <c r="Q206" i="52"/>
  <c r="P206" i="52"/>
  <c r="O206" i="52"/>
  <c r="M206" i="52"/>
  <c r="I206" i="52"/>
  <c r="F206" i="52"/>
  <c r="E206" i="52"/>
  <c r="D206" i="52"/>
  <c r="B206" i="52"/>
  <c r="R186" i="52"/>
  <c r="Q186" i="52"/>
  <c r="I186" i="52"/>
  <c r="F186" i="52"/>
  <c r="E186" i="52"/>
  <c r="B186" i="52"/>
  <c r="U185" i="52"/>
  <c r="Q185" i="52"/>
  <c r="O185" i="52"/>
  <c r="M185" i="52"/>
  <c r="L185" i="52"/>
  <c r="I185" i="52"/>
  <c r="H185" i="52"/>
  <c r="G185" i="52"/>
  <c r="F185" i="52"/>
  <c r="E185" i="52"/>
  <c r="Z184" i="52"/>
  <c r="Y184" i="52"/>
  <c r="X184" i="52"/>
  <c r="U184" i="52"/>
  <c r="T184" i="52"/>
  <c r="S184" i="52"/>
  <c r="R184" i="52"/>
  <c r="Q184" i="52"/>
  <c r="P184" i="52"/>
  <c r="O184" i="52"/>
  <c r="M184" i="52"/>
  <c r="I184" i="52"/>
  <c r="F184" i="52"/>
  <c r="E184" i="52"/>
  <c r="D184" i="52"/>
  <c r="B184" i="52"/>
  <c r="R183" i="52"/>
  <c r="Q183" i="52"/>
  <c r="I183" i="52"/>
  <c r="F183" i="52"/>
  <c r="E183" i="52"/>
  <c r="B183" i="52"/>
  <c r="U182" i="52"/>
  <c r="Q182" i="52"/>
  <c r="O182" i="52"/>
  <c r="M182" i="52"/>
  <c r="L182" i="52"/>
  <c r="I182" i="52"/>
  <c r="H182" i="52"/>
  <c r="G182" i="52"/>
  <c r="F182" i="52"/>
  <c r="E182" i="52"/>
  <c r="Z181" i="52"/>
  <c r="Y181" i="52"/>
  <c r="X181" i="52"/>
  <c r="U181" i="52"/>
  <c r="T181" i="52"/>
  <c r="S181" i="52"/>
  <c r="R181" i="52"/>
  <c r="Q181" i="52"/>
  <c r="P181" i="52"/>
  <c r="O181" i="52"/>
  <c r="M181" i="52"/>
  <c r="I181" i="52"/>
  <c r="F181" i="52"/>
  <c r="E181" i="52"/>
  <c r="D181" i="52"/>
  <c r="B181" i="52"/>
  <c r="R180" i="52"/>
  <c r="Q180" i="52"/>
  <c r="I180" i="52"/>
  <c r="F180" i="52"/>
  <c r="E180" i="52"/>
  <c r="B180" i="52"/>
  <c r="U179" i="52"/>
  <c r="Q179" i="52"/>
  <c r="O179" i="52"/>
  <c r="M179" i="52"/>
  <c r="L179" i="52"/>
  <c r="I179" i="52"/>
  <c r="H179" i="52"/>
  <c r="G179" i="52"/>
  <c r="F179" i="52"/>
  <c r="E179" i="52"/>
  <c r="Z178" i="52"/>
  <c r="Y178" i="52"/>
  <c r="X178" i="52"/>
  <c r="U178" i="52"/>
  <c r="T178" i="52"/>
  <c r="S178" i="52"/>
  <c r="R178" i="52"/>
  <c r="Q178" i="52"/>
  <c r="P178" i="52"/>
  <c r="O178" i="52"/>
  <c r="M178" i="52"/>
  <c r="I178" i="52"/>
  <c r="F178" i="52"/>
  <c r="E178" i="52"/>
  <c r="D178" i="52"/>
  <c r="B178" i="52"/>
  <c r="R177" i="52"/>
  <c r="Q177" i="52"/>
  <c r="I177" i="52"/>
  <c r="G177" i="52"/>
  <c r="F177" i="52"/>
  <c r="E177" i="52"/>
  <c r="B177" i="52"/>
  <c r="U176" i="52"/>
  <c r="Q176" i="52"/>
  <c r="O176" i="52"/>
  <c r="M176" i="52"/>
  <c r="L176" i="52"/>
  <c r="I176" i="52"/>
  <c r="H176" i="52"/>
  <c r="G176" i="52"/>
  <c r="F176" i="52"/>
  <c r="E176" i="52"/>
  <c r="Z175" i="52"/>
  <c r="Y175" i="52"/>
  <c r="X175" i="52"/>
  <c r="U175" i="52"/>
  <c r="T175" i="52"/>
  <c r="S175" i="52"/>
  <c r="R175" i="52"/>
  <c r="Q175" i="52"/>
  <c r="P175" i="52"/>
  <c r="O175" i="52"/>
  <c r="M175" i="52"/>
  <c r="I175" i="52"/>
  <c r="F175" i="52"/>
  <c r="E175" i="52"/>
  <c r="D175" i="52"/>
  <c r="B175" i="52"/>
  <c r="R174" i="52"/>
  <c r="Q174" i="52"/>
  <c r="I174" i="52"/>
  <c r="F174" i="52"/>
  <c r="E174" i="52"/>
  <c r="B174" i="52"/>
  <c r="U173" i="52"/>
  <c r="Q173" i="52"/>
  <c r="O173" i="52"/>
  <c r="M173" i="52"/>
  <c r="L173" i="52"/>
  <c r="I173" i="52"/>
  <c r="H173" i="52"/>
  <c r="G173" i="52"/>
  <c r="F173" i="52"/>
  <c r="E173" i="52"/>
  <c r="Z172" i="52"/>
  <c r="Y172" i="52"/>
  <c r="X172" i="52"/>
  <c r="U172" i="52"/>
  <c r="T172" i="52"/>
  <c r="S172" i="52"/>
  <c r="R172" i="52"/>
  <c r="Q172" i="52"/>
  <c r="P172" i="52"/>
  <c r="O172" i="52"/>
  <c r="M172" i="52"/>
  <c r="I172" i="52"/>
  <c r="F172" i="52"/>
  <c r="E172" i="52"/>
  <c r="D172" i="52"/>
  <c r="B172" i="52"/>
  <c r="R171" i="52"/>
  <c r="Q171" i="52"/>
  <c r="I171" i="52"/>
  <c r="H171" i="52"/>
  <c r="F171" i="52"/>
  <c r="E171" i="52"/>
  <c r="B171" i="52"/>
  <c r="U170" i="52"/>
  <c r="Q170" i="52"/>
  <c r="O170" i="52"/>
  <c r="M170" i="52"/>
  <c r="L170" i="52"/>
  <c r="I170" i="52"/>
  <c r="H170" i="52"/>
  <c r="G170" i="52"/>
  <c r="F170" i="52"/>
  <c r="E170" i="52"/>
  <c r="Z169" i="52"/>
  <c r="Y169" i="52"/>
  <c r="X169" i="52"/>
  <c r="U169" i="52"/>
  <c r="T169" i="52"/>
  <c r="S169" i="52"/>
  <c r="R169" i="52"/>
  <c r="Q169" i="52"/>
  <c r="P169" i="52"/>
  <c r="O169" i="52"/>
  <c r="M169" i="52"/>
  <c r="I169" i="52"/>
  <c r="F169" i="52"/>
  <c r="E169" i="52"/>
  <c r="D169" i="52"/>
  <c r="B169" i="52"/>
  <c r="R168" i="52"/>
  <c r="Q168" i="52"/>
  <c r="I168" i="52"/>
  <c r="F168" i="52"/>
  <c r="E168" i="52"/>
  <c r="B168" i="52"/>
  <c r="U167" i="52"/>
  <c r="Q167" i="52"/>
  <c r="O167" i="52"/>
  <c r="M167" i="52"/>
  <c r="L167" i="52"/>
  <c r="I167" i="52"/>
  <c r="H167" i="52"/>
  <c r="G167" i="52"/>
  <c r="F167" i="52"/>
  <c r="E167" i="52"/>
  <c r="Z166" i="52"/>
  <c r="Y166" i="52"/>
  <c r="X166" i="52"/>
  <c r="U166" i="52"/>
  <c r="T166" i="52"/>
  <c r="S166" i="52"/>
  <c r="R166" i="52"/>
  <c r="Q166" i="52"/>
  <c r="P166" i="52"/>
  <c r="O166" i="52"/>
  <c r="M166" i="52"/>
  <c r="I166" i="52"/>
  <c r="F166" i="52"/>
  <c r="E166" i="52"/>
  <c r="D166" i="52"/>
  <c r="B166" i="52"/>
  <c r="R165" i="52"/>
  <c r="Q165" i="52"/>
  <c r="I165" i="52"/>
  <c r="F165" i="52"/>
  <c r="E165" i="52"/>
  <c r="B165" i="52"/>
  <c r="U164" i="52"/>
  <c r="Q164" i="52"/>
  <c r="O164" i="52"/>
  <c r="M164" i="52"/>
  <c r="L164" i="52"/>
  <c r="I164" i="52"/>
  <c r="H164" i="52"/>
  <c r="G164" i="52"/>
  <c r="F164" i="52"/>
  <c r="E164" i="52"/>
  <c r="Z163" i="52"/>
  <c r="Y163" i="52"/>
  <c r="X163" i="52"/>
  <c r="U163" i="52"/>
  <c r="T163" i="52"/>
  <c r="S163" i="52"/>
  <c r="R163" i="52"/>
  <c r="Q163" i="52"/>
  <c r="P163" i="52"/>
  <c r="O163" i="52"/>
  <c r="M163" i="52"/>
  <c r="I163" i="52"/>
  <c r="F163" i="52"/>
  <c r="E163" i="52"/>
  <c r="D163" i="52"/>
  <c r="B163" i="52"/>
  <c r="R162" i="52"/>
  <c r="Q162" i="52"/>
  <c r="I162" i="52"/>
  <c r="F162" i="52"/>
  <c r="E162" i="52"/>
  <c r="B162" i="52"/>
  <c r="U161" i="52"/>
  <c r="Q161" i="52"/>
  <c r="O161" i="52"/>
  <c r="M161" i="52"/>
  <c r="L161" i="52"/>
  <c r="I161" i="52"/>
  <c r="H161" i="52"/>
  <c r="G161" i="52"/>
  <c r="F161" i="52"/>
  <c r="E161" i="52"/>
  <c r="Z160" i="52"/>
  <c r="Y160" i="52"/>
  <c r="X160" i="52"/>
  <c r="U160" i="52"/>
  <c r="T160" i="52"/>
  <c r="S160" i="52"/>
  <c r="R160" i="52"/>
  <c r="Q160" i="52"/>
  <c r="P160" i="52"/>
  <c r="O160" i="52"/>
  <c r="M160" i="52"/>
  <c r="I160" i="52"/>
  <c r="F160" i="52"/>
  <c r="E160" i="52"/>
  <c r="D160" i="52"/>
  <c r="B160" i="52"/>
  <c r="R159" i="52"/>
  <c r="Q159" i="52"/>
  <c r="I159" i="52"/>
  <c r="G159" i="52"/>
  <c r="F159" i="52"/>
  <c r="E159" i="52"/>
  <c r="B159" i="52"/>
  <c r="U158" i="52"/>
  <c r="Q158" i="52"/>
  <c r="O158" i="52"/>
  <c r="M158" i="52"/>
  <c r="L158" i="52"/>
  <c r="I158" i="52"/>
  <c r="H158" i="52"/>
  <c r="G158" i="52"/>
  <c r="F158" i="52"/>
  <c r="E158" i="52"/>
  <c r="Z157" i="52"/>
  <c r="Y157" i="52"/>
  <c r="X157" i="52"/>
  <c r="U157" i="52"/>
  <c r="T157" i="52"/>
  <c r="S157" i="52"/>
  <c r="R157" i="52"/>
  <c r="Q157" i="52"/>
  <c r="P157" i="52"/>
  <c r="O157" i="52"/>
  <c r="M157" i="52"/>
  <c r="I157" i="52"/>
  <c r="F157" i="52"/>
  <c r="E157" i="52"/>
  <c r="D157" i="52"/>
  <c r="B157" i="52"/>
  <c r="R137" i="52"/>
  <c r="Q137" i="52"/>
  <c r="I137" i="52"/>
  <c r="F137" i="52"/>
  <c r="E137" i="52"/>
  <c r="B137" i="52"/>
  <c r="U136" i="52"/>
  <c r="Q136" i="52"/>
  <c r="O136" i="52"/>
  <c r="M136" i="52"/>
  <c r="L136" i="52"/>
  <c r="I136" i="52"/>
  <c r="H136" i="52"/>
  <c r="G136" i="52"/>
  <c r="F136" i="52"/>
  <c r="E136" i="52"/>
  <c r="Z135" i="52"/>
  <c r="Y135" i="52"/>
  <c r="X135" i="52"/>
  <c r="U135" i="52"/>
  <c r="T135" i="52"/>
  <c r="S135" i="52"/>
  <c r="R135" i="52"/>
  <c r="Q135" i="52"/>
  <c r="P135" i="52"/>
  <c r="O135" i="52"/>
  <c r="M135" i="52"/>
  <c r="I135" i="52"/>
  <c r="F135" i="52"/>
  <c r="E135" i="52"/>
  <c r="D135" i="52"/>
  <c r="B135" i="52"/>
  <c r="R134" i="52"/>
  <c r="Q134" i="52"/>
  <c r="I134" i="52"/>
  <c r="H134" i="52"/>
  <c r="F134" i="52"/>
  <c r="E134" i="52"/>
  <c r="B134" i="52"/>
  <c r="U133" i="52"/>
  <c r="Q133" i="52"/>
  <c r="O133" i="52"/>
  <c r="M133" i="52"/>
  <c r="L133" i="52"/>
  <c r="I133" i="52"/>
  <c r="H133" i="52"/>
  <c r="G133" i="52"/>
  <c r="F133" i="52"/>
  <c r="E133" i="52"/>
  <c r="Z132" i="52"/>
  <c r="Y132" i="52"/>
  <c r="X132" i="52"/>
  <c r="U132" i="52"/>
  <c r="T132" i="52"/>
  <c r="S132" i="52"/>
  <c r="R132" i="52"/>
  <c r="Q132" i="52"/>
  <c r="P132" i="52"/>
  <c r="O132" i="52"/>
  <c r="M132" i="52"/>
  <c r="I132" i="52"/>
  <c r="F132" i="52"/>
  <c r="E132" i="52"/>
  <c r="D132" i="52"/>
  <c r="B132" i="52"/>
  <c r="R131" i="52"/>
  <c r="Q131" i="52"/>
  <c r="I131" i="52"/>
  <c r="F131" i="52"/>
  <c r="E131" i="52"/>
  <c r="B131" i="52"/>
  <c r="U130" i="52"/>
  <c r="Q130" i="52"/>
  <c r="O130" i="52"/>
  <c r="M130" i="52"/>
  <c r="L130" i="52"/>
  <c r="I130" i="52"/>
  <c r="H130" i="52"/>
  <c r="G130" i="52"/>
  <c r="F130" i="52"/>
  <c r="E130" i="52"/>
  <c r="Z129" i="52"/>
  <c r="Y129" i="52"/>
  <c r="X129" i="52"/>
  <c r="U129" i="52"/>
  <c r="T129" i="52"/>
  <c r="S129" i="52"/>
  <c r="R129" i="52"/>
  <c r="Q129" i="52"/>
  <c r="P129" i="52"/>
  <c r="O129" i="52"/>
  <c r="M129" i="52"/>
  <c r="I129" i="52"/>
  <c r="F129" i="52"/>
  <c r="E129" i="52"/>
  <c r="D129" i="52"/>
  <c r="B129" i="52"/>
  <c r="R128" i="52"/>
  <c r="Q128" i="52"/>
  <c r="I128" i="52"/>
  <c r="G128" i="52"/>
  <c r="F128" i="52"/>
  <c r="E128" i="52"/>
  <c r="B128" i="52"/>
  <c r="U127" i="52"/>
  <c r="Q127" i="52"/>
  <c r="O127" i="52"/>
  <c r="M127" i="52"/>
  <c r="L127" i="52"/>
  <c r="I127" i="52"/>
  <c r="H127" i="52"/>
  <c r="G127" i="52"/>
  <c r="F127" i="52"/>
  <c r="E127" i="52"/>
  <c r="Z126" i="52"/>
  <c r="Y126" i="52"/>
  <c r="X126" i="52"/>
  <c r="U126" i="52"/>
  <c r="T126" i="52"/>
  <c r="S126" i="52"/>
  <c r="R126" i="52"/>
  <c r="Q126" i="52"/>
  <c r="P126" i="52"/>
  <c r="O126" i="52"/>
  <c r="M126" i="52"/>
  <c r="I126" i="52"/>
  <c r="F126" i="52"/>
  <c r="E126" i="52"/>
  <c r="D126" i="52"/>
  <c r="B126" i="52"/>
  <c r="R125" i="52"/>
  <c r="Q125" i="52"/>
  <c r="I125" i="52"/>
  <c r="F125" i="52"/>
  <c r="E125" i="52"/>
  <c r="B125" i="52"/>
  <c r="U124" i="52"/>
  <c r="Q124" i="52"/>
  <c r="O124" i="52"/>
  <c r="M124" i="52"/>
  <c r="L124" i="52"/>
  <c r="I124" i="52"/>
  <c r="H124" i="52"/>
  <c r="G124" i="52"/>
  <c r="F124" i="52"/>
  <c r="E124" i="52"/>
  <c r="Z123" i="52"/>
  <c r="Y123" i="52"/>
  <c r="X123" i="52"/>
  <c r="U123" i="52"/>
  <c r="T123" i="52"/>
  <c r="S123" i="52"/>
  <c r="R123" i="52"/>
  <c r="Q123" i="52"/>
  <c r="P123" i="52"/>
  <c r="O123" i="52"/>
  <c r="M123" i="52"/>
  <c r="I123" i="52"/>
  <c r="F123" i="52"/>
  <c r="E123" i="52"/>
  <c r="D123" i="52"/>
  <c r="B123" i="52"/>
  <c r="R122" i="52"/>
  <c r="Q122" i="52"/>
  <c r="I122" i="52"/>
  <c r="G122" i="52"/>
  <c r="F122" i="52"/>
  <c r="E122" i="52"/>
  <c r="B122" i="52"/>
  <c r="U121" i="52"/>
  <c r="Q121" i="52"/>
  <c r="O121" i="52"/>
  <c r="M121" i="52"/>
  <c r="L121" i="52"/>
  <c r="I121" i="52"/>
  <c r="H121" i="52"/>
  <c r="G121" i="52"/>
  <c r="F121" i="52"/>
  <c r="E121" i="52"/>
  <c r="Z120" i="52"/>
  <c r="Y120" i="52"/>
  <c r="X120" i="52"/>
  <c r="U120" i="52"/>
  <c r="T120" i="52"/>
  <c r="S120" i="52"/>
  <c r="R120" i="52"/>
  <c r="Q120" i="52"/>
  <c r="P120" i="52"/>
  <c r="O120" i="52"/>
  <c r="M120" i="52"/>
  <c r="I120" i="52"/>
  <c r="F120" i="52"/>
  <c r="E120" i="52"/>
  <c r="D120" i="52"/>
  <c r="B120" i="52"/>
  <c r="R119" i="52"/>
  <c r="Q119" i="52"/>
  <c r="I119" i="52"/>
  <c r="F119" i="52"/>
  <c r="E119" i="52"/>
  <c r="B119" i="52"/>
  <c r="U118" i="52"/>
  <c r="Q118" i="52"/>
  <c r="O118" i="52"/>
  <c r="M118" i="52"/>
  <c r="L118" i="52"/>
  <c r="I118" i="52"/>
  <c r="H118" i="52"/>
  <c r="G118" i="52"/>
  <c r="F118" i="52"/>
  <c r="E118" i="52"/>
  <c r="Z117" i="52"/>
  <c r="Y117" i="52"/>
  <c r="X117" i="52"/>
  <c r="U117" i="52"/>
  <c r="T117" i="52"/>
  <c r="S117" i="52"/>
  <c r="R117" i="52"/>
  <c r="Q117" i="52"/>
  <c r="P117" i="52"/>
  <c r="O117" i="52"/>
  <c r="M117" i="52"/>
  <c r="I117" i="52"/>
  <c r="F117" i="52"/>
  <c r="E117" i="52"/>
  <c r="D117" i="52"/>
  <c r="B117" i="52"/>
  <c r="R116" i="52"/>
  <c r="Q116" i="52"/>
  <c r="I116" i="52"/>
  <c r="H116" i="52"/>
  <c r="F116" i="52"/>
  <c r="E116" i="52"/>
  <c r="B116" i="52"/>
  <c r="U115" i="52"/>
  <c r="Q115" i="52"/>
  <c r="O115" i="52"/>
  <c r="M115" i="52"/>
  <c r="L115" i="52"/>
  <c r="I115" i="52"/>
  <c r="H115" i="52"/>
  <c r="G115" i="52"/>
  <c r="F115" i="52"/>
  <c r="E115" i="52"/>
  <c r="Z114" i="52"/>
  <c r="Y114" i="52"/>
  <c r="X114" i="52"/>
  <c r="U114" i="52"/>
  <c r="T114" i="52"/>
  <c r="S114" i="52"/>
  <c r="R114" i="52"/>
  <c r="Q114" i="52"/>
  <c r="P114" i="52"/>
  <c r="O114" i="52"/>
  <c r="M114" i="52"/>
  <c r="I114" i="52"/>
  <c r="F114" i="52"/>
  <c r="E114" i="52"/>
  <c r="D114" i="52"/>
  <c r="B114" i="52"/>
  <c r="R113" i="52"/>
  <c r="Q113" i="52"/>
  <c r="I113" i="52"/>
  <c r="F113" i="52"/>
  <c r="E113" i="52"/>
  <c r="B113" i="52"/>
  <c r="U112" i="52"/>
  <c r="Q112" i="52"/>
  <c r="O112" i="52"/>
  <c r="M112" i="52"/>
  <c r="L112" i="52"/>
  <c r="I112" i="52"/>
  <c r="H112" i="52"/>
  <c r="G112" i="52"/>
  <c r="F112" i="52"/>
  <c r="E112" i="52"/>
  <c r="Z111" i="52"/>
  <c r="Y111" i="52"/>
  <c r="X111" i="52"/>
  <c r="U111" i="52"/>
  <c r="T111" i="52"/>
  <c r="S111" i="52"/>
  <c r="R111" i="52"/>
  <c r="Q111" i="52"/>
  <c r="P111" i="52"/>
  <c r="O111" i="52"/>
  <c r="M111" i="52"/>
  <c r="I111" i="52"/>
  <c r="F111" i="52"/>
  <c r="E111" i="52"/>
  <c r="D111" i="52"/>
  <c r="B111" i="52"/>
  <c r="R110" i="52"/>
  <c r="Q110" i="52"/>
  <c r="I110" i="52"/>
  <c r="G110" i="52"/>
  <c r="F110" i="52"/>
  <c r="E110" i="52"/>
  <c r="B110" i="52"/>
  <c r="U109" i="52"/>
  <c r="Q109" i="52"/>
  <c r="O109" i="52"/>
  <c r="M109" i="52"/>
  <c r="L109" i="52"/>
  <c r="I109" i="52"/>
  <c r="H109" i="52"/>
  <c r="G109" i="52"/>
  <c r="F109" i="52"/>
  <c r="E109" i="52"/>
  <c r="Z108" i="52"/>
  <c r="Y108" i="52"/>
  <c r="X108" i="52"/>
  <c r="U108" i="52"/>
  <c r="T108" i="52"/>
  <c r="S108" i="52"/>
  <c r="R108" i="52"/>
  <c r="Q108" i="52"/>
  <c r="P108" i="52"/>
  <c r="O108" i="52"/>
  <c r="M108" i="52"/>
  <c r="I108" i="52"/>
  <c r="F108" i="52"/>
  <c r="E108" i="52"/>
  <c r="D108" i="52"/>
  <c r="B108" i="52"/>
  <c r="R88" i="52"/>
  <c r="Q88" i="52"/>
  <c r="I88" i="52"/>
  <c r="F88" i="52"/>
  <c r="E88" i="52"/>
  <c r="B88" i="52"/>
  <c r="U87" i="52"/>
  <c r="Q87" i="52"/>
  <c r="O87" i="52"/>
  <c r="M87" i="52"/>
  <c r="L87" i="52"/>
  <c r="I87" i="52"/>
  <c r="H87" i="52"/>
  <c r="G87" i="52"/>
  <c r="F87" i="52"/>
  <c r="E87" i="52"/>
  <c r="Z86" i="52"/>
  <c r="Y86" i="52"/>
  <c r="X86" i="52"/>
  <c r="U86" i="52"/>
  <c r="T86" i="52"/>
  <c r="S86" i="52"/>
  <c r="R86" i="52"/>
  <c r="Q86" i="52"/>
  <c r="P86" i="52"/>
  <c r="O86" i="52"/>
  <c r="M86" i="52"/>
  <c r="I86" i="52"/>
  <c r="F86" i="52"/>
  <c r="E86" i="52"/>
  <c r="D86" i="52"/>
  <c r="B86" i="52"/>
  <c r="R85" i="52"/>
  <c r="Q85" i="52"/>
  <c r="I85" i="52"/>
  <c r="G85" i="52"/>
  <c r="F85" i="52"/>
  <c r="E85" i="52"/>
  <c r="B85" i="52"/>
  <c r="U84" i="52"/>
  <c r="Q84" i="52"/>
  <c r="O84" i="52"/>
  <c r="M84" i="52"/>
  <c r="L84" i="52"/>
  <c r="I84" i="52"/>
  <c r="H84" i="52"/>
  <c r="G84" i="52"/>
  <c r="F84" i="52"/>
  <c r="E84" i="52"/>
  <c r="Z83" i="52"/>
  <c r="Y83" i="52"/>
  <c r="X83" i="52"/>
  <c r="U83" i="52"/>
  <c r="T83" i="52"/>
  <c r="S83" i="52"/>
  <c r="R83" i="52"/>
  <c r="Q83" i="52"/>
  <c r="P83" i="52"/>
  <c r="O83" i="52"/>
  <c r="M83" i="52"/>
  <c r="I83" i="52"/>
  <c r="F83" i="52"/>
  <c r="E83" i="52"/>
  <c r="D83" i="52"/>
  <c r="B83" i="52"/>
  <c r="R82" i="52"/>
  <c r="Q82" i="52"/>
  <c r="I82" i="52"/>
  <c r="F82" i="52"/>
  <c r="E82" i="52"/>
  <c r="B82" i="52"/>
  <c r="U81" i="52"/>
  <c r="Q81" i="52"/>
  <c r="O81" i="52"/>
  <c r="M81" i="52"/>
  <c r="L81" i="52"/>
  <c r="I81" i="52"/>
  <c r="H81" i="52"/>
  <c r="G81" i="52"/>
  <c r="F81" i="52"/>
  <c r="E81" i="52"/>
  <c r="Z80" i="52"/>
  <c r="Y80" i="52"/>
  <c r="X80" i="52"/>
  <c r="U80" i="52"/>
  <c r="T80" i="52"/>
  <c r="S80" i="52"/>
  <c r="R80" i="52"/>
  <c r="Q80" i="52"/>
  <c r="P80" i="52"/>
  <c r="O80" i="52"/>
  <c r="M80" i="52"/>
  <c r="I80" i="52"/>
  <c r="F80" i="52"/>
  <c r="E80" i="52"/>
  <c r="D80" i="52"/>
  <c r="B80" i="52"/>
  <c r="R79" i="52"/>
  <c r="Q79" i="52"/>
  <c r="I79" i="52"/>
  <c r="H79" i="52"/>
  <c r="F79" i="52"/>
  <c r="E79" i="52"/>
  <c r="B79" i="52"/>
  <c r="U78" i="52"/>
  <c r="Q78" i="52"/>
  <c r="O78" i="52"/>
  <c r="M78" i="52"/>
  <c r="L78" i="52"/>
  <c r="I78" i="52"/>
  <c r="H78" i="52"/>
  <c r="G78" i="52"/>
  <c r="F78" i="52"/>
  <c r="E78" i="52"/>
  <c r="Z77" i="52"/>
  <c r="Y77" i="52"/>
  <c r="X77" i="52"/>
  <c r="U77" i="52"/>
  <c r="T77" i="52"/>
  <c r="S77" i="52"/>
  <c r="R77" i="52"/>
  <c r="Q77" i="52"/>
  <c r="P77" i="52"/>
  <c r="O77" i="52"/>
  <c r="M77" i="52"/>
  <c r="I77" i="52"/>
  <c r="F77" i="52"/>
  <c r="E77" i="52"/>
  <c r="D77" i="52"/>
  <c r="B77" i="52"/>
  <c r="R76" i="52"/>
  <c r="Q76" i="52"/>
  <c r="I76" i="52"/>
  <c r="F76" i="52"/>
  <c r="E76" i="52"/>
  <c r="B76" i="52"/>
  <c r="U75" i="52"/>
  <c r="Q75" i="52"/>
  <c r="O75" i="52"/>
  <c r="M75" i="52"/>
  <c r="L75" i="52"/>
  <c r="I75" i="52"/>
  <c r="H75" i="52"/>
  <c r="G75" i="52"/>
  <c r="F75" i="52"/>
  <c r="E75" i="52"/>
  <c r="Z74" i="52"/>
  <c r="Y74" i="52"/>
  <c r="X74" i="52"/>
  <c r="U74" i="52"/>
  <c r="T74" i="52"/>
  <c r="S74" i="52"/>
  <c r="R74" i="52"/>
  <c r="Q74" i="52"/>
  <c r="P74" i="52"/>
  <c r="O74" i="52"/>
  <c r="M74" i="52"/>
  <c r="I74" i="52"/>
  <c r="F74" i="52"/>
  <c r="E74" i="52"/>
  <c r="D74" i="52"/>
  <c r="B74" i="52"/>
  <c r="R73" i="52"/>
  <c r="Q73" i="52"/>
  <c r="I73" i="52"/>
  <c r="G73" i="52"/>
  <c r="F73" i="52"/>
  <c r="E73" i="52"/>
  <c r="B73" i="52"/>
  <c r="U72" i="52"/>
  <c r="Q72" i="52"/>
  <c r="O72" i="52"/>
  <c r="M72" i="52"/>
  <c r="L72" i="52"/>
  <c r="I72" i="52"/>
  <c r="H72" i="52"/>
  <c r="G72" i="52"/>
  <c r="F72" i="52"/>
  <c r="E72" i="52"/>
  <c r="Z71" i="52"/>
  <c r="Y71" i="52"/>
  <c r="X71" i="52"/>
  <c r="U71" i="52"/>
  <c r="T71" i="52"/>
  <c r="S71" i="52"/>
  <c r="R71" i="52"/>
  <c r="Q71" i="52"/>
  <c r="P71" i="52"/>
  <c r="O71" i="52"/>
  <c r="M71" i="52"/>
  <c r="I71" i="52"/>
  <c r="F71" i="52"/>
  <c r="E71" i="52"/>
  <c r="D71" i="52"/>
  <c r="B71" i="52"/>
  <c r="R70" i="52"/>
  <c r="Q70" i="52"/>
  <c r="I70" i="52"/>
  <c r="F70" i="52"/>
  <c r="E70" i="52"/>
  <c r="B70" i="52"/>
  <c r="U69" i="52"/>
  <c r="Q69" i="52"/>
  <c r="O69" i="52"/>
  <c r="M69" i="52"/>
  <c r="L69" i="52"/>
  <c r="I69" i="52"/>
  <c r="H69" i="52"/>
  <c r="G69" i="52"/>
  <c r="F69" i="52"/>
  <c r="E69" i="52"/>
  <c r="Z68" i="52"/>
  <c r="Y68" i="52"/>
  <c r="X68" i="52"/>
  <c r="U68" i="52"/>
  <c r="T68" i="52"/>
  <c r="S68" i="52"/>
  <c r="R68" i="52"/>
  <c r="Q68" i="52"/>
  <c r="P68" i="52"/>
  <c r="O68" i="52"/>
  <c r="M68" i="52"/>
  <c r="I68" i="52"/>
  <c r="F68" i="52"/>
  <c r="E68" i="52"/>
  <c r="D68" i="52"/>
  <c r="B68" i="52"/>
  <c r="R67" i="52"/>
  <c r="Q67" i="52"/>
  <c r="I67" i="52"/>
  <c r="G67" i="52"/>
  <c r="F67" i="52"/>
  <c r="E67" i="52"/>
  <c r="B67" i="52"/>
  <c r="U66" i="52"/>
  <c r="Q66" i="52"/>
  <c r="O66" i="52"/>
  <c r="M66" i="52"/>
  <c r="L66" i="52"/>
  <c r="I66" i="52"/>
  <c r="H66" i="52"/>
  <c r="G66" i="52"/>
  <c r="F66" i="52"/>
  <c r="E66" i="52"/>
  <c r="Z65" i="52"/>
  <c r="Y65" i="52"/>
  <c r="X65" i="52"/>
  <c r="U65" i="52"/>
  <c r="T65" i="52"/>
  <c r="S65" i="52"/>
  <c r="R65" i="52"/>
  <c r="Q65" i="52"/>
  <c r="P65" i="52"/>
  <c r="O65" i="52"/>
  <c r="M65" i="52"/>
  <c r="I65" i="52"/>
  <c r="F65" i="52"/>
  <c r="E65" i="52"/>
  <c r="D65" i="52"/>
  <c r="B65" i="52"/>
  <c r="R64" i="52"/>
  <c r="Q64" i="52"/>
  <c r="I64" i="52"/>
  <c r="F64" i="52"/>
  <c r="E64" i="52"/>
  <c r="B64" i="52"/>
  <c r="U63" i="52"/>
  <c r="Q63" i="52"/>
  <c r="O63" i="52"/>
  <c r="M63" i="52"/>
  <c r="L63" i="52"/>
  <c r="I63" i="52"/>
  <c r="H63" i="52"/>
  <c r="G63" i="52"/>
  <c r="F63" i="52"/>
  <c r="E63" i="52"/>
  <c r="Z62" i="52"/>
  <c r="Y62" i="52"/>
  <c r="X62" i="52"/>
  <c r="U62" i="52"/>
  <c r="T62" i="52"/>
  <c r="S62" i="52"/>
  <c r="R62" i="52"/>
  <c r="Q62" i="52"/>
  <c r="P62" i="52"/>
  <c r="O62" i="52"/>
  <c r="M62" i="52"/>
  <c r="I62" i="52"/>
  <c r="F62" i="52"/>
  <c r="E62" i="52"/>
  <c r="D62" i="52"/>
  <c r="B62" i="52"/>
  <c r="R61" i="52"/>
  <c r="Q61" i="52"/>
  <c r="I61" i="52"/>
  <c r="H61" i="52"/>
  <c r="F61" i="52"/>
  <c r="E61" i="52"/>
  <c r="B61" i="52"/>
  <c r="U60" i="52"/>
  <c r="Q60" i="52"/>
  <c r="O60" i="52"/>
  <c r="M60" i="52"/>
  <c r="L60" i="52"/>
  <c r="I60" i="52"/>
  <c r="H60" i="52"/>
  <c r="G60" i="52"/>
  <c r="F60" i="52"/>
  <c r="E60" i="52"/>
  <c r="Z59" i="52"/>
  <c r="Y59" i="52"/>
  <c r="X59" i="52"/>
  <c r="U59" i="52"/>
  <c r="T59" i="52"/>
  <c r="S59" i="52"/>
  <c r="R59" i="52"/>
  <c r="Q59" i="52"/>
  <c r="P59" i="52"/>
  <c r="O59" i="52"/>
  <c r="M59" i="52"/>
  <c r="I59" i="52"/>
  <c r="F59" i="52"/>
  <c r="E59" i="52"/>
  <c r="D59" i="52"/>
  <c r="B59" i="52"/>
  <c r="R39" i="52"/>
  <c r="Q39" i="52"/>
  <c r="I39" i="52"/>
  <c r="H39" i="52"/>
  <c r="G39" i="52"/>
  <c r="F39" i="52"/>
  <c r="E39" i="52"/>
  <c r="B39" i="52"/>
  <c r="U38" i="52"/>
  <c r="Q38" i="52"/>
  <c r="O38" i="52"/>
  <c r="M38" i="52"/>
  <c r="L38" i="52"/>
  <c r="I38" i="52"/>
  <c r="H38" i="52"/>
  <c r="G38" i="52"/>
  <c r="F38" i="52"/>
  <c r="E38" i="52"/>
  <c r="Z37" i="52"/>
  <c r="Y37" i="52"/>
  <c r="X37" i="52"/>
  <c r="U37" i="52"/>
  <c r="T37" i="52"/>
  <c r="S37" i="52"/>
  <c r="R37" i="52"/>
  <c r="Q37" i="52"/>
  <c r="P37" i="52"/>
  <c r="O37" i="52"/>
  <c r="M37" i="52"/>
  <c r="I37" i="52"/>
  <c r="F37" i="52"/>
  <c r="E37" i="52"/>
  <c r="D37" i="52"/>
  <c r="B37" i="52"/>
  <c r="R36" i="52"/>
  <c r="Q36" i="52"/>
  <c r="I36" i="52"/>
  <c r="H36" i="52"/>
  <c r="G36" i="52"/>
  <c r="F36" i="52"/>
  <c r="E36" i="52"/>
  <c r="B36" i="52"/>
  <c r="U35" i="52"/>
  <c r="Q35" i="52"/>
  <c r="O35" i="52"/>
  <c r="M35" i="52"/>
  <c r="L35" i="52"/>
  <c r="I35" i="52"/>
  <c r="H35" i="52"/>
  <c r="G35" i="52"/>
  <c r="F35" i="52"/>
  <c r="E35" i="52"/>
  <c r="Z34" i="52"/>
  <c r="Y34" i="52"/>
  <c r="X34" i="52"/>
  <c r="U34" i="52"/>
  <c r="T34" i="52"/>
  <c r="S34" i="52"/>
  <c r="R34" i="52"/>
  <c r="Q34" i="52"/>
  <c r="P34" i="52"/>
  <c r="O34" i="52"/>
  <c r="M34" i="52"/>
  <c r="I34" i="52"/>
  <c r="F34" i="52"/>
  <c r="E34" i="52"/>
  <c r="D34" i="52"/>
  <c r="B34" i="52"/>
  <c r="R33" i="52"/>
  <c r="Q33" i="52"/>
  <c r="I33" i="52"/>
  <c r="H33" i="52"/>
  <c r="G33" i="52"/>
  <c r="F33" i="52"/>
  <c r="E33" i="52"/>
  <c r="B33" i="52"/>
  <c r="U32" i="52"/>
  <c r="Q32" i="52"/>
  <c r="O32" i="52"/>
  <c r="M32" i="52"/>
  <c r="L32" i="52"/>
  <c r="I32" i="52"/>
  <c r="H32" i="52"/>
  <c r="G32" i="52"/>
  <c r="F32" i="52"/>
  <c r="E32" i="52"/>
  <c r="Z31" i="52"/>
  <c r="Y31" i="52"/>
  <c r="X31" i="52"/>
  <c r="U31" i="52"/>
  <c r="T31" i="52"/>
  <c r="S31" i="52"/>
  <c r="R31" i="52"/>
  <c r="Q31" i="52"/>
  <c r="P31" i="52"/>
  <c r="O31" i="52"/>
  <c r="M31" i="52"/>
  <c r="I31" i="52"/>
  <c r="F31" i="52"/>
  <c r="E31" i="52"/>
  <c r="D31" i="52"/>
  <c r="B31" i="52"/>
  <c r="R30" i="52"/>
  <c r="Q30" i="52"/>
  <c r="I30" i="52"/>
  <c r="H30" i="52"/>
  <c r="G30" i="52"/>
  <c r="F30" i="52"/>
  <c r="E30" i="52"/>
  <c r="B30" i="52"/>
  <c r="U29" i="52"/>
  <c r="Q29" i="52"/>
  <c r="O29" i="52"/>
  <c r="M29" i="52"/>
  <c r="L29" i="52"/>
  <c r="I29" i="52"/>
  <c r="H29" i="52"/>
  <c r="G29" i="52"/>
  <c r="F29" i="52"/>
  <c r="E29" i="52"/>
  <c r="Z28" i="52"/>
  <c r="Y28" i="52"/>
  <c r="X28" i="52"/>
  <c r="U28" i="52"/>
  <c r="T28" i="52"/>
  <c r="S28" i="52"/>
  <c r="R28" i="52"/>
  <c r="Q28" i="52"/>
  <c r="P28" i="52"/>
  <c r="O28" i="52"/>
  <c r="M28" i="52"/>
  <c r="I28" i="52"/>
  <c r="F28" i="52"/>
  <c r="E28" i="52"/>
  <c r="D28" i="52"/>
  <c r="B28" i="52"/>
  <c r="R27" i="52"/>
  <c r="Q27" i="52"/>
  <c r="I27" i="52"/>
  <c r="H27" i="52"/>
  <c r="G27" i="52"/>
  <c r="F27" i="52"/>
  <c r="E27" i="52"/>
  <c r="B27" i="52"/>
  <c r="U26" i="52"/>
  <c r="Q26" i="52"/>
  <c r="O26" i="52"/>
  <c r="M26" i="52"/>
  <c r="L26" i="52"/>
  <c r="I26" i="52"/>
  <c r="H26" i="52"/>
  <c r="G26" i="52"/>
  <c r="F26" i="52"/>
  <c r="E26" i="52"/>
  <c r="Z25" i="52"/>
  <c r="Y25" i="52"/>
  <c r="X25" i="52"/>
  <c r="U25" i="52"/>
  <c r="T25" i="52"/>
  <c r="S25" i="52"/>
  <c r="R25" i="52"/>
  <c r="Q25" i="52"/>
  <c r="P25" i="52"/>
  <c r="O25" i="52"/>
  <c r="M25" i="52"/>
  <c r="I25" i="52"/>
  <c r="F25" i="52"/>
  <c r="E25" i="52"/>
  <c r="D25" i="52"/>
  <c r="B25" i="52"/>
  <c r="R24" i="52"/>
  <c r="Q24" i="52"/>
  <c r="I24" i="52"/>
  <c r="H24" i="52"/>
  <c r="F24" i="52"/>
  <c r="E24" i="52"/>
  <c r="B24" i="52"/>
  <c r="U23" i="52"/>
  <c r="Q23" i="52"/>
  <c r="O23" i="52"/>
  <c r="M23" i="52"/>
  <c r="L23" i="52"/>
  <c r="I23" i="52"/>
  <c r="H23" i="52"/>
  <c r="G23" i="52"/>
  <c r="F23" i="52"/>
  <c r="E23" i="52"/>
  <c r="Z22" i="52"/>
  <c r="Y22" i="52"/>
  <c r="X22" i="52"/>
  <c r="U22" i="52"/>
  <c r="T22" i="52"/>
  <c r="S22" i="52"/>
  <c r="R22" i="52"/>
  <c r="Q22" i="52"/>
  <c r="P22" i="52"/>
  <c r="O22" i="52"/>
  <c r="M22" i="52"/>
  <c r="I22" i="52"/>
  <c r="F22" i="52"/>
  <c r="E22" i="52"/>
  <c r="D22" i="52"/>
  <c r="B22" i="52"/>
  <c r="R21" i="52"/>
  <c r="Q21" i="52"/>
  <c r="I21" i="52"/>
  <c r="G21" i="52"/>
  <c r="F21" i="52"/>
  <c r="E21" i="52"/>
  <c r="B21" i="52"/>
  <c r="U20" i="52"/>
  <c r="Q20" i="52"/>
  <c r="O20" i="52"/>
  <c r="M20" i="52"/>
  <c r="L20" i="52"/>
  <c r="I20" i="52"/>
  <c r="H20" i="52"/>
  <c r="G20" i="52"/>
  <c r="F20" i="52"/>
  <c r="E20" i="52"/>
  <c r="Z19" i="52"/>
  <c r="Y19" i="52"/>
  <c r="X19" i="52"/>
  <c r="U19" i="52"/>
  <c r="T19" i="52"/>
  <c r="S19" i="52"/>
  <c r="R19" i="52"/>
  <c r="Q19" i="52"/>
  <c r="P19" i="52"/>
  <c r="O19" i="52"/>
  <c r="M19" i="52"/>
  <c r="I19" i="52"/>
  <c r="F19" i="52"/>
  <c r="E19" i="52"/>
  <c r="D19" i="52"/>
  <c r="B19" i="52"/>
  <c r="R18" i="52"/>
  <c r="Q18" i="52"/>
  <c r="I18" i="52"/>
  <c r="H18" i="52"/>
  <c r="F18" i="52"/>
  <c r="E18" i="52"/>
  <c r="B18" i="52"/>
  <c r="U17" i="52"/>
  <c r="Q17" i="52"/>
  <c r="O17" i="52"/>
  <c r="M17" i="52"/>
  <c r="L17" i="52"/>
  <c r="I17" i="52"/>
  <c r="H17" i="52"/>
  <c r="G17" i="52"/>
  <c r="F17" i="52"/>
  <c r="E17" i="52"/>
  <c r="Z16" i="52"/>
  <c r="Y16" i="52"/>
  <c r="X16" i="52"/>
  <c r="U16" i="52"/>
  <c r="T16" i="52"/>
  <c r="S16" i="52"/>
  <c r="R16" i="52"/>
  <c r="Q16" i="52"/>
  <c r="P16" i="52"/>
  <c r="O16" i="52"/>
  <c r="M16" i="52"/>
  <c r="I16" i="52"/>
  <c r="F16" i="52"/>
  <c r="E16" i="52"/>
  <c r="D16" i="52"/>
  <c r="B16" i="52"/>
  <c r="Y13" i="52"/>
  <c r="E13" i="52"/>
  <c r="Z10" i="52"/>
  <c r="Y10" i="52"/>
  <c r="X10" i="52"/>
  <c r="U11" i="52"/>
  <c r="U10" i="52"/>
  <c r="T10" i="52"/>
  <c r="S10" i="52"/>
  <c r="R10" i="52"/>
  <c r="R12" i="52"/>
  <c r="Q12" i="52"/>
  <c r="Q11" i="52"/>
  <c r="Q10" i="52"/>
  <c r="P10" i="52"/>
  <c r="M11" i="52"/>
  <c r="O11" i="52"/>
  <c r="O10" i="52"/>
  <c r="I12" i="52"/>
  <c r="L11" i="52"/>
  <c r="I11" i="52"/>
  <c r="M10" i="52"/>
  <c r="I10" i="52"/>
  <c r="H12" i="52"/>
  <c r="H11" i="52"/>
  <c r="G12" i="52"/>
  <c r="G11" i="52"/>
  <c r="F12" i="52"/>
  <c r="F11" i="52"/>
  <c r="F10" i="52"/>
  <c r="E12" i="52"/>
  <c r="E11" i="52"/>
  <c r="E10" i="52"/>
  <c r="B12" i="52"/>
  <c r="B10" i="52"/>
  <c r="Q6" i="49"/>
  <c r="G15" i="52" s="1"/>
  <c r="Q7" i="49"/>
  <c r="G18" i="52" s="1"/>
  <c r="Q8" i="49"/>
  <c r="Q9" i="49"/>
  <c r="G24" i="52" s="1"/>
  <c r="G226" i="52"/>
  <c r="S5" i="49"/>
  <c r="S6" i="49"/>
  <c r="G15" i="53" s="1"/>
  <c r="S7" i="49"/>
  <c r="S8" i="49"/>
  <c r="H21" i="52" s="1"/>
  <c r="S9" i="49"/>
  <c r="G32" i="68"/>
  <c r="G31" i="68"/>
  <c r="G30" i="68"/>
  <c r="G29" i="68"/>
  <c r="G28" i="68"/>
  <c r="G27" i="68"/>
  <c r="G26" i="68"/>
  <c r="G25" i="68"/>
  <c r="G24" i="68"/>
  <c r="G23" i="68"/>
  <c r="G22" i="68"/>
  <c r="G21" i="68"/>
  <c r="G20" i="68"/>
  <c r="G19" i="68"/>
  <c r="G18" i="68"/>
  <c r="Y201" i="52"/>
  <c r="Z199" i="52"/>
  <c r="Y152" i="52"/>
  <c r="Z150" i="52"/>
  <c r="Y103" i="52"/>
  <c r="Z101" i="52"/>
  <c r="Y54" i="52"/>
  <c r="Z52" i="52"/>
  <c r="O52" i="53" s="1"/>
  <c r="Z3" i="52"/>
  <c r="O3" i="53" s="1"/>
  <c r="Y5" i="52"/>
  <c r="AB68" i="65"/>
  <c r="X68" i="65"/>
  <c r="R68" i="65"/>
  <c r="N68" i="65"/>
  <c r="H68" i="65"/>
  <c r="D68" i="65"/>
  <c r="AA64" i="65"/>
  <c r="Q64" i="65"/>
  <c r="G64" i="65"/>
  <c r="AA63" i="65"/>
  <c r="Q63" i="65"/>
  <c r="G63" i="65"/>
  <c r="AA62" i="65"/>
  <c r="Q62" i="65"/>
  <c r="G62" i="65"/>
  <c r="AA61" i="65"/>
  <c r="Q61" i="65"/>
  <c r="G61" i="65"/>
  <c r="AA60" i="65"/>
  <c r="Q60" i="65"/>
  <c r="G60" i="65"/>
  <c r="V59" i="65"/>
  <c r="V67" i="65" s="1"/>
  <c r="L59" i="65"/>
  <c r="L67" i="65" s="1"/>
  <c r="B59" i="65"/>
  <c r="B67" i="65" s="1"/>
  <c r="AB55" i="65"/>
  <c r="X55" i="65"/>
  <c r="R55" i="65"/>
  <c r="N55" i="65"/>
  <c r="H55" i="65"/>
  <c r="D55" i="65"/>
  <c r="AA51" i="65"/>
  <c r="Q51" i="65"/>
  <c r="G51" i="65"/>
  <c r="AA50" i="65"/>
  <c r="Q50" i="65"/>
  <c r="G50" i="65"/>
  <c r="AA49" i="65"/>
  <c r="Q49" i="65"/>
  <c r="G49" i="65"/>
  <c r="AA48" i="65"/>
  <c r="Q48" i="65"/>
  <c r="G48" i="65"/>
  <c r="AA47" i="65"/>
  <c r="Q47" i="65"/>
  <c r="G47" i="65"/>
  <c r="V46" i="65"/>
  <c r="V54" i="65" s="1"/>
  <c r="L46" i="65"/>
  <c r="L54" i="65" s="1"/>
  <c r="B46" i="65"/>
  <c r="B54" i="65" s="1"/>
  <c r="AB42" i="65"/>
  <c r="X42" i="65"/>
  <c r="R42" i="65"/>
  <c r="N42" i="65"/>
  <c r="H42" i="65"/>
  <c r="D42" i="65"/>
  <c r="AA38" i="65"/>
  <c r="Q38" i="65"/>
  <c r="G38" i="65"/>
  <c r="AA37" i="65"/>
  <c r="Q37" i="65"/>
  <c r="G37" i="65"/>
  <c r="AA36" i="65"/>
  <c r="Q36" i="65"/>
  <c r="G36" i="65"/>
  <c r="AA35" i="65"/>
  <c r="Q35" i="65"/>
  <c r="G35" i="65"/>
  <c r="AA34" i="65"/>
  <c r="Q34" i="65"/>
  <c r="G34" i="65"/>
  <c r="V33" i="65"/>
  <c r="V41" i="65" s="1"/>
  <c r="L33" i="65"/>
  <c r="L41" i="65" s="1"/>
  <c r="B33" i="65"/>
  <c r="B41" i="65" s="1"/>
  <c r="AB29" i="65"/>
  <c r="X29" i="65"/>
  <c r="AA25" i="65"/>
  <c r="AA24" i="65"/>
  <c r="AA23" i="65"/>
  <c r="AA22" i="65"/>
  <c r="AA21" i="65"/>
  <c r="V20" i="65"/>
  <c r="V28" i="65" s="1"/>
  <c r="L20" i="65"/>
  <c r="R29" i="65"/>
  <c r="N29" i="65"/>
  <c r="Q25" i="65"/>
  <c r="Q24" i="65"/>
  <c r="Q23" i="65"/>
  <c r="Q22" i="65"/>
  <c r="Q21" i="65"/>
  <c r="S6" i="94"/>
  <c r="S3" i="94"/>
  <c r="S8" i="94"/>
  <c r="AB38" i="94"/>
  <c r="AB35" i="94"/>
  <c r="AB32" i="94"/>
  <c r="T41" i="94"/>
  <c r="V38" i="94"/>
  <c r="T32" i="94"/>
  <c r="AC29" i="94"/>
  <c r="AB24" i="94"/>
  <c r="AA29" i="94"/>
  <c r="X24" i="94"/>
  <c r="W29" i="94"/>
  <c r="T24" i="94"/>
  <c r="T29" i="94"/>
  <c r="AB18" i="94"/>
  <c r="V18" i="94"/>
  <c r="AB15" i="94"/>
  <c r="V15" i="94"/>
  <c r="AA9" i="94"/>
  <c r="S11" i="94"/>
  <c r="S9" i="94"/>
  <c r="Y5" i="94"/>
  <c r="S4" i="94"/>
  <c r="AA3" i="94"/>
  <c r="D21" i="94"/>
  <c r="D16" i="94"/>
  <c r="D12" i="94"/>
  <c r="H229" i="52" l="1"/>
  <c r="G12" i="53"/>
  <c r="Q14" i="52"/>
  <c r="G14" i="52"/>
  <c r="M14" i="52"/>
  <c r="D13" i="52"/>
  <c r="O13" i="52"/>
  <c r="U14" i="52"/>
  <c r="P13" i="52"/>
  <c r="E15" i="52"/>
  <c r="Q13" i="52"/>
  <c r="R15" i="52"/>
  <c r="S13" i="52"/>
  <c r="U13" i="52"/>
  <c r="H15" i="52"/>
  <c r="X13" i="52"/>
  <c r="H14" i="52"/>
  <c r="I14" i="52"/>
  <c r="T13" i="52"/>
  <c r="O14" i="52"/>
  <c r="F13" i="52"/>
  <c r="Z13" i="52"/>
  <c r="F15" i="52"/>
  <c r="I13" i="52"/>
  <c r="E14" i="52"/>
  <c r="I15" i="52"/>
  <c r="M13" i="52"/>
  <c r="F14" i="52"/>
  <c r="Q15" i="52"/>
  <c r="B13" i="52"/>
  <c r="R13" i="52"/>
  <c r="L14" i="52"/>
  <c r="G76" i="52"/>
  <c r="G113" i="52"/>
  <c r="G131" i="52"/>
  <c r="G168" i="52"/>
  <c r="G186" i="52"/>
  <c r="G223" i="52"/>
  <c r="H76" i="52"/>
  <c r="H113" i="52"/>
  <c r="H131" i="52"/>
  <c r="H168" i="52"/>
  <c r="H186" i="52"/>
  <c r="H223" i="52"/>
  <c r="G165" i="52"/>
  <c r="G183" i="52"/>
  <c r="G220" i="52"/>
  <c r="H73" i="52"/>
  <c r="H110" i="52"/>
  <c r="H128" i="52"/>
  <c r="H165" i="52"/>
  <c r="H183" i="52"/>
  <c r="H220" i="52"/>
  <c r="G70" i="52"/>
  <c r="G88" i="52"/>
  <c r="G125" i="52"/>
  <c r="G162" i="52"/>
  <c r="G180" i="52"/>
  <c r="G217" i="52"/>
  <c r="G235" i="52"/>
  <c r="H70" i="52"/>
  <c r="H88" i="52"/>
  <c r="H125" i="52"/>
  <c r="H162" i="52"/>
  <c r="H180" i="52"/>
  <c r="H217" i="52"/>
  <c r="H235" i="52"/>
  <c r="G232" i="52"/>
  <c r="H67" i="52"/>
  <c r="H85" i="52"/>
  <c r="H122" i="52"/>
  <c r="H159" i="52"/>
  <c r="H177" i="52"/>
  <c r="H214" i="52"/>
  <c r="H232" i="52"/>
  <c r="G64" i="52"/>
  <c r="G82" i="52"/>
  <c r="G119" i="52"/>
  <c r="G137" i="52"/>
  <c r="G174" i="52"/>
  <c r="G211" i="52"/>
  <c r="G229" i="52"/>
  <c r="H64" i="52"/>
  <c r="H82" i="52"/>
  <c r="H119" i="52"/>
  <c r="H137" i="52"/>
  <c r="H174" i="52"/>
  <c r="H211" i="52"/>
  <c r="G61" i="52"/>
  <c r="G79" i="52"/>
  <c r="G116" i="52"/>
  <c r="G134" i="52"/>
  <c r="G171" i="52"/>
  <c r="G208" i="52"/>
  <c r="S15" i="94"/>
  <c r="S18" i="94"/>
  <c r="S6" i="93"/>
  <c r="S3" i="93"/>
  <c r="D21" i="93"/>
  <c r="D16" i="93"/>
  <c r="D12" i="93"/>
  <c r="S8" i="93"/>
  <c r="N1" i="94"/>
  <c r="L14" i="94"/>
  <c r="L9" i="94"/>
  <c r="L8" i="94"/>
  <c r="L15" i="94"/>
  <c r="S8" i="62"/>
  <c r="N1" i="93"/>
  <c r="M53" i="93"/>
  <c r="M50" i="93"/>
  <c r="M47" i="93"/>
  <c r="E62" i="93"/>
  <c r="G59" i="93"/>
  <c r="N44" i="93"/>
  <c r="M39" i="93"/>
  <c r="L44" i="93"/>
  <c r="I39" i="93"/>
  <c r="H44" i="93"/>
  <c r="E39" i="93"/>
  <c r="E44" i="93"/>
  <c r="M33" i="93"/>
  <c r="G33" i="93"/>
  <c r="M30" i="93"/>
  <c r="L24" i="93"/>
  <c r="D26" i="93"/>
  <c r="D24" i="93"/>
  <c r="L14" i="93"/>
  <c r="L12" i="93"/>
  <c r="L9" i="93"/>
  <c r="L8" i="93"/>
  <c r="L18" i="93"/>
  <c r="L15" i="93"/>
  <c r="N1" i="62"/>
  <c r="D9" i="93"/>
  <c r="I54" i="53" l="1"/>
  <c r="I201" i="53"/>
  <c r="I152" i="53"/>
  <c r="I103" i="53"/>
  <c r="Q4" i="70"/>
  <c r="L9" i="62"/>
  <c r="Q8" i="65"/>
  <c r="G30" i="93"/>
  <c r="AA3" i="93"/>
  <c r="L18" i="94"/>
  <c r="AA29" i="93"/>
  <c r="L44" i="94"/>
  <c r="AB15" i="93"/>
  <c r="M30" i="94"/>
  <c r="AB24" i="93"/>
  <c r="M39" i="94"/>
  <c r="S4" i="93"/>
  <c r="V18" i="93"/>
  <c r="G33" i="94"/>
  <c r="D33" i="94"/>
  <c r="N44" i="94"/>
  <c r="E47" i="93"/>
  <c r="D9" i="94"/>
  <c r="Y5" i="93"/>
  <c r="L12" i="94"/>
  <c r="T32" i="93"/>
  <c r="E53" i="94"/>
  <c r="E47" i="94"/>
  <c r="S9" i="93"/>
  <c r="D24" i="94"/>
  <c r="V38" i="93"/>
  <c r="G59" i="94"/>
  <c r="S11" i="93"/>
  <c r="D26" i="94"/>
  <c r="E62" i="94"/>
  <c r="AA9" i="93"/>
  <c r="L24" i="94"/>
  <c r="AB18" i="93"/>
  <c r="M33" i="94"/>
  <c r="AB32" i="93"/>
  <c r="M47" i="94"/>
  <c r="V15" i="93"/>
  <c r="G30" i="94"/>
  <c r="D30" i="94"/>
  <c r="T29" i="93"/>
  <c r="E44" i="94"/>
  <c r="AB35" i="93"/>
  <c r="M50" i="94"/>
  <c r="T24" i="93"/>
  <c r="E39" i="94"/>
  <c r="AB38" i="93"/>
  <c r="M53" i="94"/>
  <c r="AC29" i="93"/>
  <c r="D23" i="93"/>
  <c r="D23" i="94"/>
  <c r="W29" i="93"/>
  <c r="H44" i="94"/>
  <c r="T41" i="93"/>
  <c r="X24" i="93"/>
  <c r="I39" i="94"/>
  <c r="S18" i="93"/>
  <c r="S15" i="93"/>
  <c r="E53" i="93"/>
  <c r="D30" i="93"/>
  <c r="D33" i="93"/>
  <c r="Y5" i="62"/>
  <c r="FM166" i="60"/>
  <c r="DS166" i="60"/>
  <c r="DS131" i="60"/>
  <c r="DS122" i="60"/>
  <c r="J3" i="90"/>
  <c r="S1" i="90"/>
  <c r="J19" i="90" s="1"/>
  <c r="E5" i="89"/>
  <c r="E7" i="89"/>
  <c r="E3" i="89"/>
  <c r="B1" i="86" l="1"/>
  <c r="H23" i="77"/>
  <c r="K22" i="77"/>
  <c r="E22" i="77"/>
  <c r="L21" i="77"/>
  <c r="G21" i="77"/>
  <c r="D21" i="77"/>
  <c r="L20" i="77"/>
  <c r="E20" i="77"/>
  <c r="K19" i="77"/>
  <c r="E19" i="77"/>
  <c r="L18" i="77"/>
  <c r="E18" i="77"/>
  <c r="L17" i="77"/>
  <c r="E17" i="77"/>
  <c r="E16" i="77"/>
  <c r="L15" i="77"/>
  <c r="E15" i="77"/>
  <c r="K14" i="77"/>
  <c r="E14" i="77"/>
  <c r="E13" i="77"/>
  <c r="L12" i="77"/>
  <c r="E12" i="77"/>
  <c r="K8" i="77"/>
  <c r="I7" i="77"/>
  <c r="K6" i="77"/>
  <c r="K5" i="77" l="1"/>
  <c r="AA1" i="65" l="1"/>
  <c r="N201" i="53" l="1"/>
  <c r="N200" i="53"/>
  <c r="M200" i="53"/>
  <c r="O199" i="53"/>
  <c r="O150" i="53"/>
  <c r="N152" i="53"/>
  <c r="N151" i="53"/>
  <c r="M151" i="53"/>
  <c r="N103" i="53"/>
  <c r="N102" i="53"/>
  <c r="M102" i="53"/>
  <c r="O101" i="53"/>
  <c r="N54" i="53"/>
  <c r="N53" i="53"/>
  <c r="M53" i="53"/>
  <c r="N5" i="53"/>
  <c r="N4" i="53"/>
  <c r="D183" i="60" l="1"/>
  <c r="A11" i="66"/>
  <c r="D12" i="62" l="1"/>
  <c r="R10" i="60"/>
  <c r="R21" i="60"/>
  <c r="C5" i="78"/>
  <c r="C4" i="78"/>
  <c r="C6" i="80" l="1"/>
  <c r="C5" i="80"/>
  <c r="B9" i="79" l="1"/>
  <c r="B6" i="79"/>
  <c r="E9" i="77" l="1"/>
  <c r="K11" i="77"/>
  <c r="D7" i="77"/>
  <c r="D5" i="77"/>
  <c r="D9" i="76"/>
  <c r="D5" i="76"/>
  <c r="I28" i="76"/>
  <c r="E30" i="76"/>
  <c r="L3" i="75"/>
  <c r="J3" i="73"/>
  <c r="S1" i="73"/>
  <c r="J19" i="73" l="1"/>
  <c r="F18" i="70"/>
  <c r="F17" i="70"/>
  <c r="Q7" i="70" l="1"/>
  <c r="C6" i="70"/>
  <c r="C4" i="70"/>
  <c r="A3" i="70"/>
  <c r="M9" i="69"/>
  <c r="M7" i="69"/>
  <c r="E20" i="69"/>
  <c r="E19" i="69"/>
  <c r="C6" i="69"/>
  <c r="C5" i="69"/>
  <c r="A4" i="69"/>
  <c r="C6" i="68"/>
  <c r="C5" i="68"/>
  <c r="C4" i="68"/>
  <c r="C6" i="67"/>
  <c r="C5" i="67"/>
  <c r="C4" i="67"/>
  <c r="J6" i="65" l="1"/>
  <c r="Q11" i="65"/>
  <c r="M47" i="62"/>
  <c r="L18" i="62"/>
  <c r="L15" i="62"/>
  <c r="Q9" i="65"/>
  <c r="G30" i="62"/>
  <c r="D30" i="62"/>
  <c r="D26" i="66"/>
  <c r="D12" i="66"/>
  <c r="N191" i="60"/>
  <c r="D11" i="66"/>
  <c r="D10" i="66"/>
  <c r="D9" i="66"/>
  <c r="D6" i="66"/>
  <c r="D5" i="66"/>
  <c r="O6" i="66"/>
  <c r="S105" i="60"/>
  <c r="D24" i="62"/>
  <c r="L28" i="65"/>
  <c r="R16" i="65"/>
  <c r="M16" i="65"/>
  <c r="DJ40" i="60"/>
  <c r="Q10" i="65"/>
  <c r="EL74" i="60"/>
  <c r="EL63" i="60"/>
  <c r="Q7" i="65"/>
  <c r="B28" i="65"/>
  <c r="AB24" i="62"/>
  <c r="X24" i="62"/>
  <c r="T24" i="62"/>
  <c r="T41" i="62"/>
  <c r="V38" i="62"/>
  <c r="AB38" i="62"/>
  <c r="AB35" i="62"/>
  <c r="AB32" i="62"/>
  <c r="T32" i="62"/>
  <c r="E44" i="62"/>
  <c r="E39" i="62"/>
  <c r="M39" i="62"/>
  <c r="I39" i="62"/>
  <c r="FO91" i="60"/>
  <c r="EQ91" i="60"/>
  <c r="DS91" i="60"/>
  <c r="AC29" i="62"/>
  <c r="AA29" i="62"/>
  <c r="W29" i="62"/>
  <c r="T29" i="62"/>
  <c r="H44" i="62"/>
  <c r="AB18" i="62"/>
  <c r="M33" i="62"/>
  <c r="AB15" i="62"/>
  <c r="M30" i="62"/>
  <c r="V18" i="62"/>
  <c r="V15" i="62"/>
  <c r="S18" i="62"/>
  <c r="S15" i="62"/>
  <c r="AA9" i="62"/>
  <c r="S9" i="62"/>
  <c r="S11" i="62"/>
  <c r="D26" i="62"/>
  <c r="S6" i="62"/>
  <c r="AA3" i="62"/>
  <c r="S4" i="62"/>
  <c r="L8" i="62"/>
  <c r="S3" i="62"/>
  <c r="D33" i="62"/>
  <c r="DJ74" i="60"/>
  <c r="M53" i="62"/>
  <c r="FM131" i="60"/>
  <c r="M50" i="62"/>
  <c r="FM122" i="60"/>
  <c r="FM113" i="60"/>
  <c r="E62" i="62"/>
  <c r="DS140" i="60"/>
  <c r="G59" i="62"/>
  <c r="DY131" i="60"/>
  <c r="E53" i="62"/>
  <c r="E47" i="62"/>
  <c r="N44" i="62"/>
  <c r="L44" i="62"/>
  <c r="FT105" i="60"/>
  <c r="FA105" i="60"/>
  <c r="EH105" i="60"/>
  <c r="DS105" i="60"/>
  <c r="FS74" i="60"/>
  <c r="FS63" i="60"/>
  <c r="G33" i="62"/>
  <c r="L24" i="62"/>
  <c r="D23" i="62"/>
  <c r="D21" i="62"/>
  <c r="L14" i="62"/>
  <c r="L12" i="62"/>
  <c r="D16" i="62"/>
  <c r="D9" i="62"/>
  <c r="D5" i="62"/>
  <c r="DS113" i="60" l="1"/>
  <c r="EG74" i="60"/>
  <c r="DJ63" i="60"/>
  <c r="FD47" i="60"/>
  <c r="DO52" i="60"/>
  <c r="DO47" i="60"/>
  <c r="DJ33" i="60"/>
  <c r="FD29" i="60"/>
  <c r="DJ22" i="60"/>
  <c r="DJ8" i="60"/>
  <c r="FD8" i="60"/>
  <c r="N183" i="60"/>
  <c r="BH183" i="60"/>
  <c r="V183" i="60"/>
  <c r="N175" i="60"/>
  <c r="N167" i="60"/>
  <c r="N158" i="60"/>
  <c r="BJ100" i="60" l="1"/>
  <c r="S100" i="60"/>
  <c r="N93" i="60"/>
  <c r="N86" i="60"/>
  <c r="N72" i="60"/>
  <c r="AX63" i="60"/>
  <c r="AX55" i="60"/>
  <c r="AX47" i="60"/>
  <c r="O201" i="52" l="1"/>
  <c r="C201" i="52"/>
  <c r="O200" i="52"/>
  <c r="C200" i="52"/>
  <c r="O152" i="52"/>
  <c r="C152" i="52"/>
  <c r="O151" i="52"/>
  <c r="C151" i="52"/>
  <c r="O103" i="52"/>
  <c r="C103" i="52"/>
  <c r="O102" i="52"/>
  <c r="C102" i="52"/>
  <c r="O54" i="52"/>
  <c r="C54" i="52"/>
  <c r="O53" i="52"/>
  <c r="C53" i="52"/>
  <c r="C201" i="53" l="1"/>
  <c r="C200" i="53"/>
  <c r="C199" i="53"/>
  <c r="C152" i="53"/>
  <c r="C151" i="53"/>
  <c r="C150" i="53"/>
  <c r="C103" i="53"/>
  <c r="C102" i="53"/>
  <c r="C101" i="53"/>
  <c r="C54" i="53"/>
  <c r="C53" i="53"/>
  <c r="C52" i="53"/>
  <c r="I5" i="53"/>
  <c r="I4" i="53"/>
  <c r="C5" i="53"/>
  <c r="C4" i="53"/>
  <c r="O5" i="52" l="1"/>
  <c r="C5" i="52"/>
  <c r="O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青木　弘允</author>
    <author>青木弘允</author>
    <author>DP-1011</author>
  </authors>
  <commentList>
    <comment ref="C5" authorId="0" shapeId="0" xr:uid="{DC028490-3043-416C-ACA4-2A8D9D6C2F71}">
      <text>
        <r>
          <rPr>
            <b/>
            <sz val="9"/>
            <color indexed="81"/>
            <rFont val="ＭＳ Ｐゴシック"/>
            <family val="3"/>
            <charset val="128"/>
          </rPr>
          <t>yyyy/mm/dd で入力</t>
        </r>
      </text>
    </comment>
    <comment ref="C7" authorId="1" shapeId="0" xr:uid="{404F0DD3-EF91-48EA-A65D-9C1B32EC9235}">
      <text>
        <r>
          <rPr>
            <b/>
            <sz val="9"/>
            <color indexed="81"/>
            <rFont val="MS P ゴシック"/>
            <family val="3"/>
            <charset val="128"/>
          </rPr>
          <t>必要な場合は入力して下さい</t>
        </r>
      </text>
    </comment>
    <comment ref="C9" authorId="1" shapeId="0" xr:uid="{1277C6C2-2817-40E0-B555-C4264107A26B}">
      <text>
        <r>
          <rPr>
            <b/>
            <sz val="9"/>
            <color indexed="81"/>
            <rFont val="MS P ゴシック"/>
            <family val="3"/>
            <charset val="128"/>
          </rPr>
          <t>必要な場合は入力して下さい
波多野組の事業者ＩＤは
46925622030322</t>
        </r>
      </text>
    </comment>
    <comment ref="C15" authorId="0" shapeId="0" xr:uid="{8240228A-435E-48D1-9087-C59133166054}">
      <text>
        <r>
          <rPr>
            <b/>
            <sz val="9"/>
            <color indexed="81"/>
            <rFont val="ＭＳ Ｐゴシック"/>
            <family val="3"/>
            <charset val="128"/>
          </rPr>
          <t>yyyy/mm/dd で入力</t>
        </r>
      </text>
    </comment>
    <comment ref="C16" authorId="0" shapeId="0" xr:uid="{27653910-F126-47B0-A76E-3F0A5C7CAC5D}">
      <text>
        <r>
          <rPr>
            <b/>
            <sz val="9"/>
            <color indexed="81"/>
            <rFont val="ＭＳ Ｐゴシック"/>
            <family val="3"/>
            <charset val="128"/>
          </rPr>
          <t>yyyy/mm/dd で入力</t>
        </r>
      </text>
    </comment>
    <comment ref="C17" authorId="0" shapeId="0" xr:uid="{8BDF2A5A-B471-4F09-A363-443155736CF0}">
      <text>
        <r>
          <rPr>
            <b/>
            <sz val="9"/>
            <color indexed="81"/>
            <rFont val="ＭＳ Ｐゴシック"/>
            <family val="3"/>
            <charset val="128"/>
          </rPr>
          <t>yyyy/mm/dd で入力</t>
        </r>
      </text>
    </comment>
    <comment ref="C26" authorId="2" shapeId="0" xr:uid="{FD1DCB2A-2EE3-4B35-9D38-BE4F15061A23}">
      <text>
        <r>
          <rPr>
            <b/>
            <sz val="9"/>
            <color indexed="81"/>
            <rFont val="MS P ゴシック"/>
            <family val="3"/>
            <charset val="128"/>
          </rPr>
          <t>「入力シート1」を
入力してください。</t>
        </r>
      </text>
    </comment>
    <comment ref="C27" authorId="1" shapeId="0" xr:uid="{1C140239-3FC1-4180-940C-A522D45DC929}">
      <text>
        <r>
          <rPr>
            <b/>
            <sz val="9"/>
            <color indexed="81"/>
            <rFont val="MS P ゴシック"/>
            <family val="3"/>
            <charset val="128"/>
          </rPr>
          <t>必要な場合は入力して下さい</t>
        </r>
      </text>
    </comment>
    <comment ref="I27" authorId="1" shapeId="0" xr:uid="{37CB09E2-87C6-4A3E-8570-AEE764A0C0A6}">
      <text>
        <r>
          <rPr>
            <b/>
            <sz val="9"/>
            <color indexed="81"/>
            <rFont val="MS P ゴシック"/>
            <family val="3"/>
            <charset val="128"/>
          </rPr>
          <t>必要な場合は入力して下さい</t>
        </r>
      </text>
    </comment>
    <comment ref="O27" authorId="1" shapeId="0" xr:uid="{8736A980-DB7D-4F96-9E1F-A2E61120732B}">
      <text>
        <r>
          <rPr>
            <b/>
            <sz val="9"/>
            <color indexed="81"/>
            <rFont val="MS P ゴシック"/>
            <family val="3"/>
            <charset val="128"/>
          </rPr>
          <t>必要な場合は入力して下さい</t>
        </r>
      </text>
    </comment>
    <comment ref="U27" authorId="1" shapeId="0" xr:uid="{D1BA5D53-51AD-4734-8834-DC7B31E30BC3}">
      <text>
        <r>
          <rPr>
            <b/>
            <sz val="9"/>
            <color indexed="81"/>
            <rFont val="MS P ゴシック"/>
            <family val="3"/>
            <charset val="128"/>
          </rPr>
          <t>必要な場合は入力して下さい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石黒 規史</author>
  </authors>
  <commentList>
    <comment ref="L7" authorId="0" shapeId="0" xr:uid="{A938B58A-BFDA-460E-B7A5-88A9A67F4587}">
      <text>
        <r>
          <rPr>
            <b/>
            <sz val="9"/>
            <color indexed="81"/>
            <rFont val="ＭＳ Ｐゴシック"/>
            <family val="3"/>
            <charset val="128"/>
          </rPr>
          <t>石黒 規史:</t>
        </r>
        <r>
          <rPr>
            <sz val="9"/>
            <color indexed="81"/>
            <rFont val="ＭＳ Ｐゴシック"/>
            <family val="3"/>
            <charset val="128"/>
          </rPr>
          <t xml:space="preserve">
</t>
        </r>
      </text>
    </comment>
    <comment ref="L56" authorId="0" shapeId="0" xr:uid="{8D7A19D5-FC62-4AEB-8B8C-86EE130CC306}">
      <text>
        <r>
          <rPr>
            <b/>
            <sz val="9"/>
            <color indexed="81"/>
            <rFont val="ＭＳ Ｐゴシック"/>
            <family val="3"/>
            <charset val="128"/>
          </rPr>
          <t>石黒 規史:</t>
        </r>
        <r>
          <rPr>
            <sz val="9"/>
            <color indexed="81"/>
            <rFont val="ＭＳ Ｐゴシック"/>
            <family val="3"/>
            <charset val="128"/>
          </rPr>
          <t xml:space="preserve">
</t>
        </r>
      </text>
    </comment>
    <comment ref="L105" authorId="0" shapeId="0" xr:uid="{6359BC45-B010-41F9-985F-4DA2054C91DB}">
      <text>
        <r>
          <rPr>
            <b/>
            <sz val="9"/>
            <color indexed="81"/>
            <rFont val="ＭＳ Ｐゴシック"/>
            <family val="3"/>
            <charset val="128"/>
          </rPr>
          <t>石黒 規史:</t>
        </r>
        <r>
          <rPr>
            <sz val="9"/>
            <color indexed="81"/>
            <rFont val="ＭＳ Ｐゴシック"/>
            <family val="3"/>
            <charset val="128"/>
          </rPr>
          <t xml:space="preserve">
</t>
        </r>
      </text>
    </comment>
    <comment ref="L154" authorId="0" shapeId="0" xr:uid="{7C50DF98-9D12-4BAF-9E85-B13D91DBF9A8}">
      <text>
        <r>
          <rPr>
            <b/>
            <sz val="9"/>
            <color indexed="81"/>
            <rFont val="ＭＳ Ｐゴシック"/>
            <family val="3"/>
            <charset val="128"/>
          </rPr>
          <t>石黒 規史:</t>
        </r>
        <r>
          <rPr>
            <sz val="9"/>
            <color indexed="81"/>
            <rFont val="ＭＳ Ｐゴシック"/>
            <family val="3"/>
            <charset val="128"/>
          </rPr>
          <t xml:space="preserve">
</t>
        </r>
      </text>
    </comment>
    <comment ref="L203" authorId="0" shapeId="0" xr:uid="{BC7E8FDF-C878-4B7F-A9EE-1C72C1C392CB}">
      <text>
        <r>
          <rPr>
            <b/>
            <sz val="9"/>
            <color indexed="81"/>
            <rFont val="ＭＳ Ｐゴシック"/>
            <family val="3"/>
            <charset val="128"/>
          </rPr>
          <t>石黒 規史:</t>
        </r>
        <r>
          <rPr>
            <sz val="9"/>
            <color indexed="81"/>
            <rFont val="ＭＳ Ｐ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U5" authorId="0" shapeId="0" xr:uid="{A49F477D-C230-4331-AE62-E258CB015115}">
      <text>
        <r>
          <rPr>
            <b/>
            <sz val="9"/>
            <color indexed="81"/>
            <rFont val="MS P ゴシック"/>
            <family val="3"/>
            <charset val="128"/>
          </rPr>
          <t>所有会社の出庫責任者でもよい</t>
        </r>
      </text>
    </comment>
    <comment ref="I19" authorId="0" shapeId="0" xr:uid="{841A4110-1C05-4A15-A01B-0575FF725BEE}">
      <text>
        <r>
          <rPr>
            <b/>
            <sz val="9"/>
            <color indexed="81"/>
            <rFont val="MS P ゴシック"/>
            <family val="3"/>
            <charset val="128"/>
          </rPr>
          <t>使用会社の
現場代理人でもよい</t>
        </r>
      </text>
    </comment>
    <comment ref="E25" authorId="0" shapeId="0" xr:uid="{6AF98608-CB20-48DD-BF5B-66222EB3EEA8}">
      <text>
        <r>
          <rPr>
            <b/>
            <sz val="9"/>
            <color indexed="81"/>
            <rFont val="MS P ゴシック"/>
            <family val="3"/>
            <charset val="128"/>
          </rPr>
          <t>機械の呼称名を記入</t>
        </r>
      </text>
    </comment>
    <comment ref="I25" authorId="0" shapeId="0" xr:uid="{075E21E6-B029-4499-B0CA-6610883B3F18}">
      <text>
        <r>
          <rPr>
            <b/>
            <sz val="9"/>
            <color indexed="81"/>
            <rFont val="MS P ゴシック"/>
            <family val="3"/>
            <charset val="128"/>
          </rPr>
          <t>呼称性能を記入
例：移動式クレーンの場合
最大つり上げ荷重、作業半径を記入</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A3" authorId="0" shapeId="0" xr:uid="{D44EDC5D-A2ED-48B5-BEA8-B22AC019F735}">
      <text>
        <r>
          <rPr>
            <sz val="9"/>
            <color indexed="81"/>
            <rFont val="MS P ゴシック"/>
            <family val="3"/>
            <charset val="128"/>
          </rPr>
          <t>車両のナンバープレートに記載されているものを入力。
例：豊橋100あ0000</t>
        </r>
      </text>
    </comment>
    <comment ref="J3" authorId="0" shapeId="0" xr:uid="{892C9182-77E4-458B-A05A-4C77D4FB03CA}">
      <text>
        <r>
          <rPr>
            <sz val="9"/>
            <color indexed="81"/>
            <rFont val="MS P ゴシック"/>
            <family val="3"/>
            <charset val="128"/>
          </rPr>
          <t xml:space="preserve">入力シート2で入力した者の中から選択してください。
</t>
        </r>
      </text>
    </comment>
    <comment ref="M3" authorId="0" shapeId="0" xr:uid="{DC14C6EF-FCB0-4A8B-A9EA-CA8144E99EFF}">
      <text>
        <r>
          <rPr>
            <b/>
            <sz val="9"/>
            <color indexed="81"/>
            <rFont val="MS P ゴシック"/>
            <family val="3"/>
            <charset val="128"/>
          </rPr>
          <t>入力例：
中型免許･準中型免許など</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H3" authorId="0" shapeId="0" xr:uid="{330272ED-CA51-4A20-9001-5B926D34FDEC}">
      <text>
        <r>
          <rPr>
            <b/>
            <sz val="9"/>
            <color indexed="81"/>
            <rFont val="MS P ゴシック"/>
            <family val="3"/>
            <charset val="128"/>
          </rPr>
          <t>使用する外注会社が元請に提出</t>
        </r>
      </text>
    </comment>
    <comment ref="L13" authorId="0" shapeId="0" xr:uid="{7D545301-6C90-4838-BAC1-B90C540BACCD}">
      <text>
        <r>
          <rPr>
            <b/>
            <sz val="9"/>
            <color indexed="81"/>
            <rFont val="MS P ゴシック"/>
            <family val="3"/>
            <charset val="128"/>
          </rPr>
          <t>入力シート3を入力すると、
ドロップダウンから車両を選べます。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E32" authorId="0" shapeId="0" xr:uid="{C02A4FCB-F052-4420-92A8-8140ECCD8419}">
      <text>
        <r>
          <rPr>
            <b/>
            <sz val="9"/>
            <color indexed="81"/>
            <rFont val="MS P ゴシック"/>
            <family val="3"/>
            <charset val="128"/>
          </rPr>
          <t>元請記入欄
例
１．火花及び切断屑は必ず受け皿で受けること
２．作業場所には粉末消火器を配置すること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C2" authorId="0" shapeId="0" xr:uid="{DDCF8DE5-C770-4C42-800C-19A7E3EEDF92}">
      <text>
        <r>
          <rPr>
            <sz val="9"/>
            <color indexed="81"/>
            <rFont val="MS P ゴシック"/>
            <family val="3"/>
            <charset val="128"/>
          </rPr>
          <t>CCUD事業者IDを持っていない業者様は、「－」を入力してください。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DS131" authorId="0" shapeId="0" xr:uid="{615498D1-2BE8-42BA-A508-76D8EDAA0D5B}">
      <text>
        <r>
          <rPr>
            <b/>
            <sz val="9"/>
            <color indexed="81"/>
            <rFont val="MS P ゴシック"/>
            <family val="3"/>
            <charset val="128"/>
          </rPr>
          <t>公共性のある重要な工事で元請との契約額が3,500万円以上(建築一式工事の場合は7,000万円以上)の場合は、「専任」</t>
        </r>
      </text>
    </comment>
    <comment ref="FM140" authorId="0" shapeId="0" xr:uid="{125F6015-0FFF-42E2-B79C-9C7841F6C6E4}">
      <text>
        <r>
          <rPr>
            <b/>
            <sz val="9"/>
            <color indexed="81"/>
            <rFont val="MS P ゴシック"/>
            <family val="3"/>
            <charset val="128"/>
          </rPr>
          <t>監理技術者または主任技術者に工事に必要な資格が不足し、自社で専門技術者を置いた場合その氏名(*)</t>
        </r>
      </text>
    </comment>
    <comment ref="N199" authorId="0" shapeId="0" xr:uid="{0C087167-BC14-4A6F-839F-931DC97A0202}">
      <text>
        <r>
          <rPr>
            <b/>
            <sz val="9"/>
            <color indexed="81"/>
            <rFont val="MS P ゴシック"/>
            <family val="3"/>
            <charset val="128"/>
          </rPr>
          <t>監理技術者または主任技術者に工事に必要な資格が不足し、自社で専門技術者を置いた場合その氏名(*)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E59" authorId="0" shapeId="0" xr:uid="{87CD7171-5A61-4F4D-A75F-AC082FB5404F}">
      <text>
        <r>
          <rPr>
            <b/>
            <sz val="9"/>
            <color indexed="81"/>
            <rFont val="MS P ゴシック"/>
            <family val="3"/>
            <charset val="128"/>
          </rPr>
          <t>公共性のある重要な工事で元請との契約額が3,500万円以上(建築一式工事の場合は7,000万円以上)の場合は、「専任」</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E59" authorId="0" shapeId="0" xr:uid="{EA5AA5BF-120D-4CEF-8E6C-D2A221F5E3B3}">
      <text>
        <r>
          <rPr>
            <b/>
            <sz val="9"/>
            <color indexed="81"/>
            <rFont val="MS P ゴシック"/>
            <family val="3"/>
            <charset val="128"/>
          </rPr>
          <t>公共性のある重要な工事で元請との契約額が3,500万円以上(建築一式工事の場合は7,000万円以上)の場合は、「専任」</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E59" authorId="0" shapeId="0" xr:uid="{9873D13E-930F-4FEE-9F9A-3419666C5D3E}">
      <text>
        <r>
          <rPr>
            <b/>
            <sz val="9"/>
            <color indexed="81"/>
            <rFont val="MS P ゴシック"/>
            <family val="3"/>
            <charset val="128"/>
          </rPr>
          <t>公共性のある重要な工事で元請との契約額が3,500万円以上(建築一式工事の場合は7,000万円以上)の場合は、「専任」</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DP-1011</author>
  </authors>
  <commentList>
    <comment ref="D30" authorId="0" shapeId="0" xr:uid="{D102B4E1-79CB-499F-A1E8-576AC65AE7FF}">
      <text>
        <r>
          <rPr>
            <b/>
            <sz val="9"/>
            <color indexed="81"/>
            <rFont val="MS P ゴシック"/>
            <family val="3"/>
            <charset val="128"/>
          </rPr>
          <t>元請業者(波多野組)以外の
下請負業者から選出された者の名前を記載
※共同企業体では、企業体を形成している事業者から選出された者</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DP-1011</author>
    <author>hayasiyk</author>
  </authors>
  <commentList>
    <comment ref="D2" authorId="0" shapeId="0" xr:uid="{07B5DA52-5840-42AA-8910-ACC56909E202}">
      <text>
        <r>
          <rPr>
            <b/>
            <sz val="9"/>
            <color indexed="81"/>
            <rFont val="MS P ゴシック"/>
            <family val="3"/>
            <charset val="128"/>
          </rPr>
          <t>作成した年月日を入力してください。
経験年数と年齢に反映されます。</t>
        </r>
      </text>
    </comment>
    <comment ref="D3" authorId="1" shapeId="0" xr:uid="{CFF1CBAA-3104-443D-9B56-959F1027A922}">
      <text>
        <r>
          <rPr>
            <sz val="9"/>
            <color indexed="81"/>
            <rFont val="ＭＳ Ｐゴシック"/>
            <family val="3"/>
            <charset val="128"/>
          </rPr>
          <t>１．苗字と名前の間に「全角の空白」を入れてください
２．カタカナを使用する方は「全角」を使用してください
３．英字の方は「半角」を使用してください</t>
        </r>
      </text>
    </comment>
    <comment ref="E3" authorId="1" shapeId="0" xr:uid="{3B529B50-93E0-49A1-A461-53E3F9331746}">
      <text>
        <r>
          <rPr>
            <sz val="9"/>
            <color indexed="81"/>
            <rFont val="ＭＳ Ｐゴシック"/>
            <family val="3"/>
            <charset val="128"/>
          </rPr>
          <t>１．「ひらがな」で入力してください
２．苗字と名前の間に「全角の空白」を入れてください</t>
        </r>
      </text>
    </comment>
    <comment ref="F3" authorId="0" shapeId="0" xr:uid="{CA4F0E58-A796-4B39-BD53-168CB009E99E}">
      <text>
        <r>
          <rPr>
            <sz val="9"/>
            <color indexed="81"/>
            <rFont val="MS P ゴシック"/>
            <family val="3"/>
            <charset val="128"/>
          </rPr>
          <t xml:space="preserve">CCUSの技能者IDがない場合は「－」と入力してください。
</t>
        </r>
      </text>
    </comment>
    <comment ref="H3" authorId="1" shapeId="0" xr:uid="{718E33E2-BAA8-45EB-9244-8EC95771F9CB}">
      <text>
        <r>
          <rPr>
            <sz val="9"/>
            <color indexed="81"/>
            <rFont val="ＭＳ Ｐゴシック"/>
            <family val="3"/>
            <charset val="128"/>
          </rPr>
          <t>１．プルダウンより選択ください
現…現場代理人
主…主任技術者
作…作業主任者
職…職長
安…安全衛生責任者
女…女性作業員
未…18歳未満の作業員
能…能力向上教育
再…危険有害業務･再発防止教育
習…外国人技能実習生
就…外国人建設就労者
1特…1号特定技能外国人</t>
        </r>
      </text>
    </comment>
    <comment ref="R3" authorId="1" shapeId="0" xr:uid="{A65FC02C-9E97-452D-B81B-EDC3BEC20F1D}">
      <text>
        <r>
          <rPr>
            <sz val="9"/>
            <color indexed="81"/>
            <rFont val="ＭＳ Ｐゴシック"/>
            <family val="3"/>
            <charset val="128"/>
          </rPr>
          <t>１．全て「半角」で記載願います
２．西暦で記載願います</t>
        </r>
      </text>
    </comment>
    <comment ref="T3" authorId="1" shapeId="0" xr:uid="{5CF96170-03A6-4E6C-912C-5724DDD9AFBF}">
      <text>
        <r>
          <rPr>
            <sz val="9"/>
            <color indexed="81"/>
            <rFont val="ＭＳ Ｐゴシック"/>
            <family val="3"/>
            <charset val="128"/>
          </rPr>
          <t>１．都道府県から記載願います</t>
        </r>
      </text>
    </comment>
    <comment ref="U3" authorId="1" shapeId="0" xr:uid="{313B2C6D-227E-4D10-B34A-A7E17D348F4D}">
      <text>
        <r>
          <rPr>
            <sz val="9"/>
            <color indexed="81"/>
            <rFont val="ＭＳ Ｐゴシック"/>
            <family val="3"/>
            <charset val="128"/>
          </rPr>
          <t>１．全て「半角」で記載願います
２．区切りには「-」を入力願います
　　例：052-339-2278</t>
        </r>
      </text>
    </comment>
    <comment ref="W3" authorId="0" shapeId="0" xr:uid="{D929C96F-3D05-4948-894C-96572D0E2B2C}">
      <text>
        <r>
          <rPr>
            <sz val="9"/>
            <color indexed="81"/>
            <rFont val="MS P ゴシック"/>
            <family val="3"/>
            <charset val="128"/>
          </rPr>
          <t xml:space="preserve">例：配偶者､父母､祖父母､兄弟姉妹､叔父叔母
</t>
        </r>
      </text>
    </comment>
    <comment ref="Y3" authorId="1" shapeId="0" xr:uid="{9335AFA1-9A63-4B8E-99B8-A4375DB6FF40}">
      <text>
        <r>
          <rPr>
            <sz val="9"/>
            <color indexed="81"/>
            <rFont val="ＭＳ Ｐゴシック"/>
            <family val="3"/>
            <charset val="128"/>
          </rPr>
          <t>１．全て「半角」で記載願います
２．区切りには「-」を入力願います
　　例：052-339-2278
※緊急連絡先の本人直通電話番号を入力してください。</t>
        </r>
      </text>
    </comment>
    <comment ref="Z3" authorId="1" shapeId="0" xr:uid="{369709CE-B7E4-4D61-B0B8-537D76F803C8}">
      <text>
        <r>
          <rPr>
            <sz val="9"/>
            <color indexed="81"/>
            <rFont val="ＭＳ Ｐゴシック"/>
            <family val="3"/>
            <charset val="128"/>
          </rPr>
          <t>１年以内の実施日を記載してください
１．全て「半角」で記載願います
２．西暦で記載願います</t>
        </r>
      </text>
    </comment>
    <comment ref="AA3" authorId="1" shapeId="0" xr:uid="{BFCABE3A-D86B-40DD-9717-BD18D1C5E557}">
      <text>
        <r>
          <rPr>
            <sz val="9"/>
            <color indexed="81"/>
            <rFont val="ＭＳ Ｐゴシック"/>
            <family val="3"/>
            <charset val="128"/>
          </rPr>
          <t>１．全て「半角」で記載願います</t>
        </r>
      </text>
    </comment>
    <comment ref="AB3" authorId="1" shapeId="0" xr:uid="{29C10523-2A2A-452E-B146-EB58806FEE94}">
      <text>
        <r>
          <rPr>
            <sz val="9"/>
            <color indexed="81"/>
            <rFont val="ＭＳ Ｐゴシック"/>
            <family val="3"/>
            <charset val="128"/>
          </rPr>
          <t>１．全て「半角」で記載願います</t>
        </r>
      </text>
    </comment>
    <comment ref="AC3" authorId="1" shapeId="0" xr:uid="{C53F9A35-117B-4BC7-B288-97422CF1A033}">
      <text>
        <r>
          <rPr>
            <sz val="9"/>
            <color indexed="81"/>
            <rFont val="ＭＳ Ｐゴシック"/>
            <family val="3"/>
            <charset val="128"/>
          </rPr>
          <t>１．プルダウンより選択ください</t>
        </r>
      </text>
    </comment>
    <comment ref="AE3" authorId="0" shapeId="0" xr:uid="{6000DF1E-DBC0-44DD-ACC5-E623818A1EA3}">
      <text>
        <r>
          <rPr>
            <sz val="9"/>
            <color indexed="81"/>
            <rFont val="MS P ゴシック"/>
            <family val="3"/>
            <charset val="128"/>
          </rPr>
          <t>後期高齢者等により、「適用除外」になる場合は理由を入力</t>
        </r>
      </text>
    </comment>
    <comment ref="AI3" authorId="1" shapeId="0" xr:uid="{91C9978D-5F65-42E2-AF77-51D18A993C0B}">
      <text>
        <r>
          <rPr>
            <sz val="9"/>
            <color indexed="81"/>
            <rFont val="ＭＳ Ｐゴシック"/>
            <family val="3"/>
            <charset val="128"/>
          </rPr>
          <t>１．全て「半角」で記載願います
２．西暦で記載願います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石黒 規史</author>
  </authors>
  <commentList>
    <comment ref="X7" authorId="0" shapeId="0" xr:uid="{EA5A0250-9C6C-48B0-A146-FF6341F843E6}">
      <text>
        <r>
          <rPr>
            <b/>
            <sz val="9"/>
            <color indexed="81"/>
            <rFont val="ＭＳ Ｐゴシック"/>
            <family val="3"/>
            <charset val="128"/>
          </rPr>
          <t>石黒 規史:</t>
        </r>
        <r>
          <rPr>
            <sz val="9"/>
            <color indexed="81"/>
            <rFont val="ＭＳ Ｐゴシック"/>
            <family val="3"/>
            <charset val="128"/>
          </rPr>
          <t xml:space="preserve">
</t>
        </r>
      </text>
    </comment>
    <comment ref="X56" authorId="0" shapeId="0" xr:uid="{7CA0BC0B-5F69-48A8-AD6D-F6EE376B98FA}">
      <text>
        <r>
          <rPr>
            <b/>
            <sz val="9"/>
            <color indexed="81"/>
            <rFont val="ＭＳ Ｐゴシック"/>
            <family val="3"/>
            <charset val="128"/>
          </rPr>
          <t>石黒 規史:</t>
        </r>
        <r>
          <rPr>
            <sz val="9"/>
            <color indexed="81"/>
            <rFont val="ＭＳ Ｐゴシック"/>
            <family val="3"/>
            <charset val="128"/>
          </rPr>
          <t xml:space="preserve">
</t>
        </r>
      </text>
    </comment>
    <comment ref="X105" authorId="0" shapeId="0" xr:uid="{E2E06DCD-179E-448C-9FEF-D08FAD63EFA7}">
      <text>
        <r>
          <rPr>
            <b/>
            <sz val="9"/>
            <color indexed="81"/>
            <rFont val="ＭＳ Ｐゴシック"/>
            <family val="3"/>
            <charset val="128"/>
          </rPr>
          <t>石黒 規史:</t>
        </r>
        <r>
          <rPr>
            <sz val="9"/>
            <color indexed="81"/>
            <rFont val="ＭＳ Ｐゴシック"/>
            <family val="3"/>
            <charset val="128"/>
          </rPr>
          <t xml:space="preserve">
</t>
        </r>
      </text>
    </comment>
    <comment ref="X154" authorId="0" shapeId="0" xr:uid="{5E26E424-E4EC-483A-BB76-8B2B48A0E996}">
      <text>
        <r>
          <rPr>
            <b/>
            <sz val="9"/>
            <color indexed="81"/>
            <rFont val="ＭＳ Ｐゴシック"/>
            <family val="3"/>
            <charset val="128"/>
          </rPr>
          <t>石黒 規史:</t>
        </r>
        <r>
          <rPr>
            <sz val="9"/>
            <color indexed="81"/>
            <rFont val="ＭＳ Ｐゴシック"/>
            <family val="3"/>
            <charset val="128"/>
          </rPr>
          <t xml:space="preserve">
</t>
        </r>
      </text>
    </comment>
    <comment ref="X203" authorId="0" shapeId="0" xr:uid="{36FCB3F8-B6D0-4B8C-966A-ABA11016220E}">
      <text>
        <r>
          <rPr>
            <b/>
            <sz val="9"/>
            <color indexed="81"/>
            <rFont val="ＭＳ Ｐゴシック"/>
            <family val="3"/>
            <charset val="128"/>
          </rPr>
          <t>石黒 規史:</t>
        </r>
        <r>
          <rPr>
            <sz val="9"/>
            <color indexed="81"/>
            <rFont val="ＭＳ Ｐゴシック"/>
            <family val="3"/>
            <charset val="128"/>
          </rPr>
          <t xml:space="preserve">
</t>
        </r>
      </text>
    </comment>
  </commentList>
</comments>
</file>

<file path=xl/sharedStrings.xml><?xml version="1.0" encoding="utf-8"?>
<sst xmlns="http://schemas.openxmlformats.org/spreadsheetml/2006/main" count="3943" uniqueCount="1364">
  <si>
    <t>殿</t>
    <rPh sb="0" eb="1">
      <t>ドノ</t>
    </rPh>
    <phoneticPr fontId="3"/>
  </si>
  <si>
    <t>所在地</t>
    <rPh sb="0" eb="3">
      <t>ショザイチ</t>
    </rPh>
    <phoneticPr fontId="3"/>
  </si>
  <si>
    <t>会社名</t>
    <rPh sb="0" eb="3">
      <t>カイシャメイ</t>
    </rPh>
    <phoneticPr fontId="3"/>
  </si>
  <si>
    <t>（</t>
    <phoneticPr fontId="3"/>
  </si>
  <si>
    <t>）</t>
    <phoneticPr fontId="3"/>
  </si>
  <si>
    <t>記</t>
    <rPh sb="0" eb="1">
      <t>シル</t>
    </rPh>
    <phoneticPr fontId="3"/>
  </si>
  <si>
    <t>代表者</t>
    <rPh sb="0" eb="3">
      <t>ダイヒョウシャ</t>
    </rPh>
    <phoneticPr fontId="3"/>
  </si>
  <si>
    <t>住　所</t>
    <rPh sb="0" eb="1">
      <t>スミ</t>
    </rPh>
    <rPh sb="2" eb="3">
      <t>ショ</t>
    </rPh>
    <phoneticPr fontId="3"/>
  </si>
  <si>
    <t>自</t>
    <rPh sb="0" eb="1">
      <t>ジ</t>
    </rPh>
    <phoneticPr fontId="3"/>
  </si>
  <si>
    <t>工　　期</t>
    <rPh sb="0" eb="1">
      <t>コウ</t>
    </rPh>
    <rPh sb="3" eb="4">
      <t>キ</t>
    </rPh>
    <phoneticPr fontId="3"/>
  </si>
  <si>
    <t>許可（更新）年月日</t>
    <rPh sb="0" eb="2">
      <t>キョカ</t>
    </rPh>
    <rPh sb="3" eb="5">
      <t>コウシン</t>
    </rPh>
    <rPh sb="6" eb="9">
      <t>ネンガッピ</t>
    </rPh>
    <phoneticPr fontId="3"/>
  </si>
  <si>
    <t>健康保険</t>
    <rPh sb="0" eb="2">
      <t>ケンコウ</t>
    </rPh>
    <rPh sb="2" eb="4">
      <t>ホケン</t>
    </rPh>
    <phoneticPr fontId="3"/>
  </si>
  <si>
    <t>加入</t>
    <rPh sb="0" eb="2">
      <t>カニュウ</t>
    </rPh>
    <phoneticPr fontId="3"/>
  </si>
  <si>
    <t>雇用保険</t>
    <rPh sb="0" eb="4">
      <t>コヨウホケン</t>
    </rPh>
    <phoneticPr fontId="3"/>
  </si>
  <si>
    <t>営業所の名称</t>
    <rPh sb="0" eb="3">
      <t>エイギョウショ</t>
    </rPh>
    <rPh sb="4" eb="6">
      <t>メイショウ</t>
    </rPh>
    <phoneticPr fontId="3"/>
  </si>
  <si>
    <t>健康保険</t>
    <rPh sb="0" eb="4">
      <t>ケンコウホケン</t>
    </rPh>
    <phoneticPr fontId="3"/>
  </si>
  <si>
    <t>厚生年金保険</t>
    <rPh sb="0" eb="6">
      <t>コウセイネンキンホケン</t>
    </rPh>
    <phoneticPr fontId="3"/>
  </si>
  <si>
    <t>現場代理人名</t>
    <rPh sb="0" eb="6">
      <t>ゲンバダイリニンメイ</t>
    </rPh>
    <phoneticPr fontId="3"/>
  </si>
  <si>
    <t>担当工事内容</t>
  </si>
  <si>
    <t>事業所の名称</t>
    <rPh sb="0" eb="3">
      <t>ジギョウショ</t>
    </rPh>
    <rPh sb="4" eb="6">
      <t>メイショウ</t>
    </rPh>
    <phoneticPr fontId="8"/>
  </si>
  <si>
    <t>殿</t>
    <rPh sb="0" eb="1">
      <t>トノ</t>
    </rPh>
    <phoneticPr fontId="8"/>
  </si>
  <si>
    <t>※</t>
    <phoneticPr fontId="8"/>
  </si>
  <si>
    <t>雇入・職長
特別教育</t>
    <rPh sb="0" eb="2">
      <t>ヤトイイ</t>
    </rPh>
    <rPh sb="3" eb="5">
      <t>ショクチョウ</t>
    </rPh>
    <rPh sb="6" eb="8">
      <t>トクベツ</t>
    </rPh>
    <rPh sb="8" eb="10">
      <t>キョウイク</t>
    </rPh>
    <phoneticPr fontId="8"/>
  </si>
  <si>
    <t>技能講習</t>
    <rPh sb="0" eb="2">
      <t>ギノウ</t>
    </rPh>
    <rPh sb="2" eb="4">
      <t>コウシュウ</t>
    </rPh>
    <phoneticPr fontId="8"/>
  </si>
  <si>
    <t>現場代理人</t>
    <rPh sb="0" eb="2">
      <t>ゲンバ</t>
    </rPh>
    <rPh sb="2" eb="5">
      <t>ダイリニン</t>
    </rPh>
    <phoneticPr fontId="8"/>
  </si>
  <si>
    <t>会社名</t>
    <rPh sb="0" eb="3">
      <t>カイシャメイ</t>
    </rPh>
    <phoneticPr fontId="8"/>
  </si>
  <si>
    <t>事業所の名称</t>
    <rPh sb="0" eb="3">
      <t>ジギョウショ</t>
    </rPh>
    <rPh sb="4" eb="6">
      <t>メイショウ</t>
    </rPh>
    <phoneticPr fontId="3"/>
  </si>
  <si>
    <t>現場代理人名</t>
    <rPh sb="0" eb="2">
      <t>ゲンバ</t>
    </rPh>
    <rPh sb="2" eb="5">
      <t>ダイリニン</t>
    </rPh>
    <rPh sb="5" eb="6">
      <t>メイ</t>
    </rPh>
    <phoneticPr fontId="8"/>
  </si>
  <si>
    <t>代表者名</t>
    <rPh sb="0" eb="4">
      <t>ダイヒョウシャメイ</t>
    </rPh>
    <phoneticPr fontId="3"/>
  </si>
  <si>
    <t>現場ID</t>
    <rPh sb="0" eb="2">
      <t>ゲンバ</t>
    </rPh>
    <phoneticPr fontId="8"/>
  </si>
  <si>
    <t>技能者ID</t>
    <rPh sb="0" eb="3">
      <t>ギノウシャ</t>
    </rPh>
    <phoneticPr fontId="3"/>
  </si>
  <si>
    <t>氏名</t>
    <rPh sb="0" eb="2">
      <t>シメイ</t>
    </rPh>
    <phoneticPr fontId="3"/>
  </si>
  <si>
    <t>区分</t>
    <rPh sb="0" eb="2">
      <t>クブン</t>
    </rPh>
    <phoneticPr fontId="3"/>
  </si>
  <si>
    <t>厚生年金保険</t>
    <rPh sb="0" eb="4">
      <t>コウセイネンキン</t>
    </rPh>
    <rPh sb="4" eb="6">
      <t>ホケン</t>
    </rPh>
    <phoneticPr fontId="3"/>
  </si>
  <si>
    <t>元請契約</t>
    <rPh sb="0" eb="2">
      <t>モトウケ</t>
    </rPh>
    <rPh sb="2" eb="4">
      <t>ケイヤク</t>
    </rPh>
    <phoneticPr fontId="3"/>
  </si>
  <si>
    <t>安全衛生責任者名</t>
    <rPh sb="0" eb="7">
      <t>アンゼンエイセイセキニンシャ</t>
    </rPh>
    <rPh sb="7" eb="8">
      <t>メイ</t>
    </rPh>
    <phoneticPr fontId="3"/>
  </si>
  <si>
    <t>資格内容</t>
    <rPh sb="0" eb="4">
      <t>シカクナイヨウ</t>
    </rPh>
    <phoneticPr fontId="3"/>
  </si>
  <si>
    <t>名称</t>
    <rPh sb="0" eb="2">
      <t>メイショウ</t>
    </rPh>
    <phoneticPr fontId="3"/>
  </si>
  <si>
    <t>※専門技術者名</t>
    <rPh sb="1" eb="6">
      <t>センモンギジュツシャ</t>
    </rPh>
    <rPh sb="6" eb="7">
      <t>メイ</t>
    </rPh>
    <phoneticPr fontId="3"/>
  </si>
  <si>
    <t>所長名</t>
    <rPh sb="0" eb="3">
      <t>ショチョウメイ</t>
    </rPh>
    <phoneticPr fontId="3"/>
  </si>
  <si>
    <t>現場代理人</t>
    <rPh sb="0" eb="5">
      <t>ゲンバダイリニン</t>
    </rPh>
    <phoneticPr fontId="3"/>
  </si>
  <si>
    <t>（1）</t>
    <phoneticPr fontId="3"/>
  </si>
  <si>
    <t>（2）</t>
  </si>
  <si>
    <t>（3）</t>
  </si>
  <si>
    <t>株式会社波多野組</t>
    <rPh sb="0" eb="8">
      <t>カブシキガイシャハタノグミ</t>
    </rPh>
    <phoneticPr fontId="3"/>
  </si>
  <si>
    <t>：</t>
    <phoneticPr fontId="3"/>
  </si>
  <si>
    <t>◆入力シート◆</t>
    <rPh sb="1" eb="3">
      <t>ニュウリョク</t>
    </rPh>
    <phoneticPr fontId="8"/>
  </si>
  <si>
    <t>：色セルはは手入力して下さい</t>
    <rPh sb="6" eb="7">
      <t>テ</t>
    </rPh>
    <rPh sb="7" eb="9">
      <t>ニュウリョク</t>
    </rPh>
    <rPh sb="11" eb="12">
      <t>クダ</t>
    </rPh>
    <phoneticPr fontId="8"/>
  </si>
  <si>
    <t>■注意事項■</t>
    <rPh sb="1" eb="3">
      <t>チュウイ</t>
    </rPh>
    <rPh sb="3" eb="5">
      <t>ジコウ</t>
    </rPh>
    <phoneticPr fontId="8"/>
  </si>
  <si>
    <t>：色セルは各帳票に反映されます</t>
    <rPh sb="1" eb="2">
      <t>イロ</t>
    </rPh>
    <rPh sb="5" eb="6">
      <t>カク</t>
    </rPh>
    <rPh sb="6" eb="8">
      <t>チョウヒョウ</t>
    </rPh>
    <rPh sb="9" eb="11">
      <t>ハンエイ</t>
    </rPh>
    <phoneticPr fontId="8"/>
  </si>
  <si>
    <t>　　請負工事業、監理・主任技術者により選択できる資格が違いますので</t>
    <rPh sb="2" eb="4">
      <t>ウケオイ</t>
    </rPh>
    <rPh sb="4" eb="6">
      <t>コウジ</t>
    </rPh>
    <rPh sb="6" eb="7">
      <t>ギョウ</t>
    </rPh>
    <rPh sb="8" eb="10">
      <t>カンリ</t>
    </rPh>
    <rPh sb="11" eb="13">
      <t>シュニン</t>
    </rPh>
    <rPh sb="13" eb="16">
      <t>ギジュツシャ</t>
    </rPh>
    <rPh sb="19" eb="21">
      <t>センタク</t>
    </rPh>
    <rPh sb="24" eb="26">
      <t>シカク</t>
    </rPh>
    <rPh sb="27" eb="28">
      <t>チガ</t>
    </rPh>
    <phoneticPr fontId="8"/>
  </si>
  <si>
    <t>　　下記一覧表を参照して正しい資格を選択して下さい。</t>
    <rPh sb="2" eb="4">
      <t>カキ</t>
    </rPh>
    <rPh sb="4" eb="6">
      <t>イチラン</t>
    </rPh>
    <rPh sb="6" eb="7">
      <t>ヒョウ</t>
    </rPh>
    <rPh sb="8" eb="10">
      <t>サンショウ</t>
    </rPh>
    <rPh sb="12" eb="13">
      <t>タダ</t>
    </rPh>
    <rPh sb="15" eb="17">
      <t>シカク</t>
    </rPh>
    <rPh sb="18" eb="20">
      <t>センタク</t>
    </rPh>
    <rPh sb="22" eb="23">
      <t>クダ</t>
    </rPh>
    <phoneticPr fontId="8"/>
  </si>
  <si>
    <t>この書類の作成日（ファイル更新日）</t>
    <rPh sb="2" eb="4">
      <t>ショルイ</t>
    </rPh>
    <rPh sb="5" eb="8">
      <t>サクセイビ</t>
    </rPh>
    <rPh sb="13" eb="16">
      <t>コウシンビ</t>
    </rPh>
    <phoneticPr fontId="8"/>
  </si>
  <si>
    <t>工事業</t>
    <rPh sb="0" eb="2">
      <t>コウジ</t>
    </rPh>
    <rPh sb="2" eb="3">
      <t>ギョウ</t>
    </rPh>
    <phoneticPr fontId="8"/>
  </si>
  <si>
    <t>監理・主任</t>
    <rPh sb="0" eb="2">
      <t>カンリ</t>
    </rPh>
    <rPh sb="3" eb="5">
      <t>シュニン</t>
    </rPh>
    <phoneticPr fontId="8"/>
  </si>
  <si>
    <t>資格名</t>
    <rPh sb="0" eb="2">
      <t>シカク</t>
    </rPh>
    <rPh sb="2" eb="3">
      <t>メイ</t>
    </rPh>
    <phoneticPr fontId="8"/>
  </si>
  <si>
    <t>工事名</t>
    <rPh sb="0" eb="2">
      <t>コウジ</t>
    </rPh>
    <rPh sb="2" eb="3">
      <t>メイ</t>
    </rPh>
    <phoneticPr fontId="8"/>
  </si>
  <si>
    <t>右側の注意事項を確認して選択して下さい</t>
    <rPh sb="0" eb="2">
      <t>ミギガワ</t>
    </rPh>
    <rPh sb="3" eb="5">
      <t>チュウイ</t>
    </rPh>
    <rPh sb="5" eb="7">
      <t>ジコウ</t>
    </rPh>
    <rPh sb="8" eb="10">
      <t>カクニン</t>
    </rPh>
    <rPh sb="12" eb="14">
      <t>センタク</t>
    </rPh>
    <rPh sb="16" eb="17">
      <t>クダ</t>
    </rPh>
    <phoneticPr fontId="8"/>
  </si>
  <si>
    <t>現場ID（建設ｷｬﾘｱｱｯﾌﾟｼｽﾃﾑ）必要な場合</t>
    <rPh sb="0" eb="2">
      <t>ゲンバ</t>
    </rPh>
    <rPh sb="5" eb="7">
      <t>ケンセツ</t>
    </rPh>
    <rPh sb="20" eb="22">
      <t>ヒツヨウ</t>
    </rPh>
    <rPh sb="23" eb="25">
      <t>バアイ</t>
    </rPh>
    <phoneticPr fontId="8"/>
  </si>
  <si>
    <t>技術士</t>
    <rPh sb="0" eb="3">
      <t>ギジュツシ</t>
    </rPh>
    <phoneticPr fontId="8"/>
  </si>
  <si>
    <t>事業者ID（建設ｷｬﾘｱｱｯﾌﾟｼｽﾃﾑ）必要な場合</t>
    <rPh sb="0" eb="3">
      <t>ジギョウシャ</t>
    </rPh>
    <rPh sb="6" eb="8">
      <t>ケンセツ</t>
    </rPh>
    <rPh sb="21" eb="23">
      <t>ヒツヨウ</t>
    </rPh>
    <rPh sb="24" eb="26">
      <t>バアイ</t>
    </rPh>
    <phoneticPr fontId="8"/>
  </si>
  <si>
    <t>主任のみ</t>
    <rPh sb="0" eb="2">
      <t>シュニン</t>
    </rPh>
    <phoneticPr fontId="8"/>
  </si>
  <si>
    <t>発注者名</t>
    <rPh sb="0" eb="3">
      <t>ハッチュウシャ</t>
    </rPh>
    <rPh sb="3" eb="4">
      <t>メイ</t>
    </rPh>
    <phoneticPr fontId="8"/>
  </si>
  <si>
    <t>発注者住所</t>
    <rPh sb="0" eb="3">
      <t>ハッチュウシャ</t>
    </rPh>
    <rPh sb="3" eb="5">
      <t>ジュウショ</t>
    </rPh>
    <phoneticPr fontId="8"/>
  </si>
  <si>
    <t>契約工期（自）</t>
    <rPh sb="0" eb="2">
      <t>ケイヤク</t>
    </rPh>
    <rPh sb="2" eb="4">
      <t>コウキ</t>
    </rPh>
    <rPh sb="5" eb="6">
      <t>ジ</t>
    </rPh>
    <phoneticPr fontId="8"/>
  </si>
  <si>
    <t>請負契約</t>
    <rPh sb="0" eb="2">
      <t>ウケオイ</t>
    </rPh>
    <rPh sb="2" eb="4">
      <t>ケイヤク</t>
    </rPh>
    <phoneticPr fontId="8"/>
  </si>
  <si>
    <t>選択して下さい</t>
    <rPh sb="0" eb="2">
      <t>センタク</t>
    </rPh>
    <rPh sb="4" eb="5">
      <t>クダ</t>
    </rPh>
    <phoneticPr fontId="8"/>
  </si>
  <si>
    <t>契約工期（至）</t>
    <rPh sb="0" eb="2">
      <t>ケイヤク</t>
    </rPh>
    <rPh sb="2" eb="4">
      <t>コウキ</t>
    </rPh>
    <rPh sb="5" eb="6">
      <t>イタル</t>
    </rPh>
    <phoneticPr fontId="8"/>
  </si>
  <si>
    <t>専任</t>
    <rPh sb="0" eb="2">
      <t>センニン</t>
    </rPh>
    <phoneticPr fontId="8"/>
  </si>
  <si>
    <t>3,500万円以上</t>
    <rPh sb="5" eb="7">
      <t>マンエン</t>
    </rPh>
    <rPh sb="7" eb="9">
      <t>イジョウ</t>
    </rPh>
    <phoneticPr fontId="8"/>
  </si>
  <si>
    <t>契約日</t>
    <rPh sb="0" eb="3">
      <t>ケイヤクビ</t>
    </rPh>
    <phoneticPr fontId="8"/>
  </si>
  <si>
    <t>非専任</t>
    <rPh sb="0" eb="1">
      <t>ヒ</t>
    </rPh>
    <rPh sb="1" eb="3">
      <t>センニン</t>
    </rPh>
    <phoneticPr fontId="8"/>
  </si>
  <si>
    <t>3,500万円未満</t>
    <rPh sb="5" eb="7">
      <t>マンエン</t>
    </rPh>
    <rPh sb="7" eb="9">
      <t>ミマン</t>
    </rPh>
    <phoneticPr fontId="8"/>
  </si>
  <si>
    <t>発注者の監督員名</t>
    <rPh sb="0" eb="3">
      <t>ハッチュウシャ</t>
    </rPh>
    <rPh sb="4" eb="7">
      <t>カントクイン</t>
    </rPh>
    <rPh sb="7" eb="8">
      <t>メイ</t>
    </rPh>
    <phoneticPr fontId="8"/>
  </si>
  <si>
    <t>下請契約</t>
    <rPh sb="0" eb="1">
      <t>シタ</t>
    </rPh>
    <rPh sb="1" eb="2">
      <t>ウケ</t>
    </rPh>
    <rPh sb="2" eb="4">
      <t>ケイヤク</t>
    </rPh>
    <phoneticPr fontId="8"/>
  </si>
  <si>
    <t>発注者からの請負金額(税込み)</t>
    <rPh sb="0" eb="3">
      <t>ハッチュウシャ</t>
    </rPh>
    <rPh sb="6" eb="8">
      <t>ウケオイ</t>
    </rPh>
    <rPh sb="8" eb="10">
      <t>キンガク</t>
    </rPh>
    <phoneticPr fontId="8"/>
  </si>
  <si>
    <t>全ての下請契約の金額合計(税込み)</t>
    <rPh sb="0" eb="1">
      <t>ゼン</t>
    </rPh>
    <rPh sb="3" eb="4">
      <t>シタ</t>
    </rPh>
    <rPh sb="4" eb="5">
      <t>ウケ</t>
    </rPh>
    <rPh sb="5" eb="7">
      <t>ケイヤク</t>
    </rPh>
    <rPh sb="8" eb="10">
      <t>キンガク</t>
    </rPh>
    <rPh sb="10" eb="12">
      <t>ゴウケイ</t>
    </rPh>
    <phoneticPr fontId="8"/>
  </si>
  <si>
    <t>施工場所（住所）</t>
    <rPh sb="0" eb="2">
      <t>セコウ</t>
    </rPh>
    <rPh sb="2" eb="4">
      <t>バショ</t>
    </rPh>
    <rPh sb="5" eb="7">
      <t>ジュウショ</t>
    </rPh>
    <phoneticPr fontId="8"/>
  </si>
  <si>
    <t>　下請負業者さんの入力欄</t>
    <rPh sb="1" eb="2">
      <t>シタ</t>
    </rPh>
    <rPh sb="2" eb="4">
      <t>ウケオイ</t>
    </rPh>
    <rPh sb="4" eb="6">
      <t>ギョウシャ</t>
    </rPh>
    <rPh sb="9" eb="11">
      <t>ニュウリョク</t>
    </rPh>
    <rPh sb="11" eb="12">
      <t>ラン</t>
    </rPh>
    <phoneticPr fontId="8"/>
  </si>
  <si>
    <t>一次下請業者</t>
    <rPh sb="0" eb="2">
      <t>イチジ</t>
    </rPh>
    <rPh sb="2" eb="4">
      <t>シタウ</t>
    </rPh>
    <rPh sb="4" eb="6">
      <t>ギョウシャ</t>
    </rPh>
    <phoneticPr fontId="8"/>
  </si>
  <si>
    <t>二次下請業者</t>
    <rPh sb="0" eb="2">
      <t>ニジ</t>
    </rPh>
    <rPh sb="2" eb="4">
      <t>シタウ</t>
    </rPh>
    <rPh sb="4" eb="6">
      <t>ギョウシャ</t>
    </rPh>
    <phoneticPr fontId="8"/>
  </si>
  <si>
    <t>代表者名</t>
    <rPh sb="0" eb="3">
      <t>ダイヒョウシャ</t>
    </rPh>
    <rPh sb="3" eb="4">
      <t>メイ</t>
    </rPh>
    <phoneticPr fontId="8"/>
  </si>
  <si>
    <t>会社郵便番号</t>
    <rPh sb="0" eb="2">
      <t>カイシャ</t>
    </rPh>
    <rPh sb="2" eb="4">
      <t>ユウビン</t>
    </rPh>
    <rPh sb="4" eb="6">
      <t>バンゴウ</t>
    </rPh>
    <phoneticPr fontId="8"/>
  </si>
  <si>
    <t>会社住所</t>
    <rPh sb="0" eb="2">
      <t>カイシャ</t>
    </rPh>
    <rPh sb="2" eb="4">
      <t>ジュウショ</t>
    </rPh>
    <phoneticPr fontId="8"/>
  </si>
  <si>
    <t>会社電話番号</t>
    <rPh sb="0" eb="2">
      <t>カイシャ</t>
    </rPh>
    <rPh sb="2" eb="4">
      <t>デンワ</t>
    </rPh>
    <rPh sb="4" eb="6">
      <t>バンゴウ</t>
    </rPh>
    <phoneticPr fontId="8"/>
  </si>
  <si>
    <t>会社FAX番号</t>
    <rPh sb="0" eb="2">
      <t>カイシャ</t>
    </rPh>
    <rPh sb="5" eb="7">
      <t>バンゴウ</t>
    </rPh>
    <phoneticPr fontId="8"/>
  </si>
  <si>
    <t>請負工期（自）</t>
    <rPh sb="0" eb="2">
      <t>ウケオイ</t>
    </rPh>
    <rPh sb="2" eb="4">
      <t>コウキ</t>
    </rPh>
    <rPh sb="5" eb="6">
      <t>ジ</t>
    </rPh>
    <phoneticPr fontId="8"/>
  </si>
  <si>
    <t>請負工期（至）</t>
    <rPh sb="0" eb="2">
      <t>ウケオイ</t>
    </rPh>
    <rPh sb="2" eb="4">
      <t>コウキ</t>
    </rPh>
    <rPh sb="5" eb="6">
      <t>イタル</t>
    </rPh>
    <phoneticPr fontId="8"/>
  </si>
  <si>
    <t>請負契約日</t>
    <rPh sb="0" eb="2">
      <t>ウケオイ</t>
    </rPh>
    <rPh sb="2" eb="5">
      <t>ケイヤクビ</t>
    </rPh>
    <phoneticPr fontId="8"/>
  </si>
  <si>
    <t>建設業　許可業種①</t>
    <rPh sb="0" eb="3">
      <t>ケンセツギョウ</t>
    </rPh>
    <rPh sb="4" eb="6">
      <t>キョカ</t>
    </rPh>
    <rPh sb="6" eb="8">
      <t>ギョウシュ</t>
    </rPh>
    <phoneticPr fontId="8"/>
  </si>
  <si>
    <t>建設業　許可番号①</t>
    <rPh sb="0" eb="3">
      <t>ケンセツギョウ</t>
    </rPh>
    <rPh sb="4" eb="6">
      <t>キョカ</t>
    </rPh>
    <rPh sb="6" eb="8">
      <t>バンゴウ</t>
    </rPh>
    <phoneticPr fontId="8"/>
  </si>
  <si>
    <t>建設業　許可更新年月日①</t>
    <rPh sb="0" eb="3">
      <t>ケンセツギョウ</t>
    </rPh>
    <rPh sb="4" eb="6">
      <t>キョカ</t>
    </rPh>
    <rPh sb="6" eb="8">
      <t>コウシン</t>
    </rPh>
    <rPh sb="8" eb="11">
      <t>ネンガッピ</t>
    </rPh>
    <phoneticPr fontId="8"/>
  </si>
  <si>
    <t>建設業　許可業種②</t>
    <rPh sb="0" eb="3">
      <t>ケンセツギョウ</t>
    </rPh>
    <rPh sb="4" eb="6">
      <t>キョカ</t>
    </rPh>
    <rPh sb="6" eb="8">
      <t>ギョウシュ</t>
    </rPh>
    <phoneticPr fontId="8"/>
  </si>
  <si>
    <t>建設業　許可番号②</t>
    <rPh sb="0" eb="3">
      <t>ケンセツギョウ</t>
    </rPh>
    <rPh sb="4" eb="6">
      <t>キョカ</t>
    </rPh>
    <rPh sb="6" eb="8">
      <t>バンゴウ</t>
    </rPh>
    <phoneticPr fontId="8"/>
  </si>
  <si>
    <t>建設業　許可更新年月日②</t>
    <rPh sb="0" eb="3">
      <t>ケンセツギョウ</t>
    </rPh>
    <rPh sb="4" eb="6">
      <t>キョカ</t>
    </rPh>
    <rPh sb="6" eb="8">
      <t>コウシン</t>
    </rPh>
    <rPh sb="8" eb="11">
      <t>ネンガッピ</t>
    </rPh>
    <phoneticPr fontId="8"/>
  </si>
  <si>
    <t>加入状況　営業所の名称</t>
    <rPh sb="0" eb="2">
      <t>カニュウ</t>
    </rPh>
    <rPh sb="2" eb="4">
      <t>ジョウキョウ</t>
    </rPh>
    <rPh sb="5" eb="8">
      <t>エイギョウショ</t>
    </rPh>
    <rPh sb="9" eb="11">
      <t>メイショウ</t>
    </rPh>
    <phoneticPr fontId="8"/>
  </si>
  <si>
    <t>加入状況　健康保険番号</t>
    <rPh sb="0" eb="2">
      <t>カニュウ</t>
    </rPh>
    <rPh sb="2" eb="4">
      <t>ジョウキョウ</t>
    </rPh>
    <rPh sb="5" eb="7">
      <t>ケンコウ</t>
    </rPh>
    <rPh sb="7" eb="9">
      <t>ホケン</t>
    </rPh>
    <rPh sb="9" eb="11">
      <t>バンゴウ</t>
    </rPh>
    <phoneticPr fontId="8"/>
  </si>
  <si>
    <t>加入状況　厚生年金保険番号</t>
    <rPh sb="0" eb="2">
      <t>カニュウ</t>
    </rPh>
    <rPh sb="2" eb="4">
      <t>ジョウキョウ</t>
    </rPh>
    <rPh sb="5" eb="7">
      <t>コウセイ</t>
    </rPh>
    <rPh sb="7" eb="9">
      <t>ネンキン</t>
    </rPh>
    <rPh sb="9" eb="11">
      <t>ホケン</t>
    </rPh>
    <rPh sb="11" eb="13">
      <t>バンゴウ</t>
    </rPh>
    <phoneticPr fontId="8"/>
  </si>
  <si>
    <t>加入状況　雇用保険番号</t>
    <rPh sb="0" eb="2">
      <t>カニュウ</t>
    </rPh>
    <rPh sb="2" eb="4">
      <t>ジョウキョウ</t>
    </rPh>
    <rPh sb="5" eb="7">
      <t>コヨウ</t>
    </rPh>
    <rPh sb="7" eb="9">
      <t>ホケン</t>
    </rPh>
    <rPh sb="9" eb="11">
      <t>バンゴウ</t>
    </rPh>
    <phoneticPr fontId="8"/>
  </si>
  <si>
    <r>
      <t>監督名</t>
    </r>
    <r>
      <rPr>
        <sz val="8"/>
        <rFont val="ＭＳ Ｐゴシック"/>
        <family val="3"/>
        <charset val="128"/>
      </rPr>
      <t>（再下請会社を管理する一次下請担当者）</t>
    </r>
    <rPh sb="0" eb="2">
      <t>カントク</t>
    </rPh>
    <rPh sb="2" eb="3">
      <t>メイ</t>
    </rPh>
    <rPh sb="4" eb="5">
      <t>サイ</t>
    </rPh>
    <rPh sb="5" eb="7">
      <t>シタウ</t>
    </rPh>
    <rPh sb="7" eb="9">
      <t>カイシャ</t>
    </rPh>
    <rPh sb="10" eb="12">
      <t>カンリ</t>
    </rPh>
    <rPh sb="14" eb="16">
      <t>イチジ</t>
    </rPh>
    <rPh sb="16" eb="18">
      <t>シタウ</t>
    </rPh>
    <rPh sb="18" eb="20">
      <t>タントウ</t>
    </rPh>
    <rPh sb="20" eb="21">
      <t>シャ</t>
    </rPh>
    <phoneticPr fontId="8"/>
  </si>
  <si>
    <t>主任技術者名</t>
    <rPh sb="0" eb="2">
      <t>シュニン</t>
    </rPh>
    <rPh sb="2" eb="5">
      <t>ギジュツシャ</t>
    </rPh>
    <rPh sb="5" eb="6">
      <t>メイ</t>
    </rPh>
    <phoneticPr fontId="8"/>
  </si>
  <si>
    <t>主任技術者の資格名</t>
    <rPh sb="0" eb="2">
      <t>シュニン</t>
    </rPh>
    <rPh sb="2" eb="5">
      <t>ギジュツシャ</t>
    </rPh>
    <rPh sb="6" eb="8">
      <t>シカク</t>
    </rPh>
    <rPh sb="8" eb="9">
      <t>メイ</t>
    </rPh>
    <phoneticPr fontId="8"/>
  </si>
  <si>
    <t>安全衛生責任者名</t>
    <rPh sb="0" eb="2">
      <t>アンゼン</t>
    </rPh>
    <rPh sb="2" eb="4">
      <t>エイセイ</t>
    </rPh>
    <rPh sb="4" eb="7">
      <t>セキニンシャ</t>
    </rPh>
    <rPh sb="7" eb="8">
      <t>メイ</t>
    </rPh>
    <phoneticPr fontId="8"/>
  </si>
  <si>
    <t>安全衛生推進者名</t>
    <rPh sb="0" eb="2">
      <t>アンゼン</t>
    </rPh>
    <rPh sb="2" eb="4">
      <t>エイセイ</t>
    </rPh>
    <rPh sb="4" eb="7">
      <t>スイシンシャ</t>
    </rPh>
    <rPh sb="7" eb="8">
      <t>メイ</t>
    </rPh>
    <phoneticPr fontId="8"/>
  </si>
  <si>
    <t>雇用管理責任者名</t>
    <rPh sb="0" eb="2">
      <t>コヨウ</t>
    </rPh>
    <rPh sb="2" eb="4">
      <t>カンリ</t>
    </rPh>
    <rPh sb="4" eb="6">
      <t>セキニン</t>
    </rPh>
    <rPh sb="6" eb="7">
      <t>シャ</t>
    </rPh>
    <rPh sb="7" eb="8">
      <t>メイ</t>
    </rPh>
    <phoneticPr fontId="8"/>
  </si>
  <si>
    <t>再下請負通知書作成年月日</t>
    <rPh sb="0" eb="1">
      <t>サイ</t>
    </rPh>
    <rPh sb="1" eb="2">
      <t>シタ</t>
    </rPh>
    <rPh sb="2" eb="4">
      <t>ウケオイ</t>
    </rPh>
    <rPh sb="4" eb="7">
      <t>ツウチショ</t>
    </rPh>
    <rPh sb="7" eb="9">
      <t>サクセイ</t>
    </rPh>
    <rPh sb="9" eb="12">
      <t>ネンガッピ</t>
    </rPh>
    <phoneticPr fontId="8"/>
  </si>
  <si>
    <t>今回請け負った工種</t>
    <rPh sb="0" eb="2">
      <t>コンカイ</t>
    </rPh>
    <rPh sb="2" eb="3">
      <t>ウ</t>
    </rPh>
    <rPh sb="4" eb="5">
      <t>オ</t>
    </rPh>
    <rPh sb="7" eb="9">
      <t>コウシュ</t>
    </rPh>
    <phoneticPr fontId="8"/>
  </si>
  <si>
    <t>：このセルは波多野組が入力します</t>
    <rPh sb="6" eb="10">
      <t>ハタノグミ</t>
    </rPh>
    <rPh sb="11" eb="13">
      <t>ニュウリョク</t>
    </rPh>
    <phoneticPr fontId="8"/>
  </si>
  <si>
    <t>雇用保険</t>
    <rPh sb="0" eb="2">
      <t>コヨウ</t>
    </rPh>
    <rPh sb="2" eb="4">
      <t>ホケン</t>
    </rPh>
    <phoneticPr fontId="3"/>
  </si>
  <si>
    <t>ふりがな</t>
    <phoneticPr fontId="3"/>
  </si>
  <si>
    <t>技能者ID</t>
    <phoneticPr fontId="3"/>
  </si>
  <si>
    <t>職種</t>
    <rPh sb="0" eb="2">
      <t>ショクシュ</t>
    </rPh>
    <phoneticPr fontId="3"/>
  </si>
  <si>
    <t>雇入年月日</t>
    <rPh sb="0" eb="2">
      <t>ヤトイイ</t>
    </rPh>
    <rPh sb="2" eb="5">
      <t>ネンガッピ</t>
    </rPh>
    <phoneticPr fontId="3"/>
  </si>
  <si>
    <t>生年月日</t>
    <rPh sb="0" eb="2">
      <t>セイネン</t>
    </rPh>
    <rPh sb="2" eb="4">
      <t>ガッピ</t>
    </rPh>
    <phoneticPr fontId="3"/>
  </si>
  <si>
    <t>年齢（自動計算）</t>
    <rPh sb="0" eb="2">
      <t>ネンレイ</t>
    </rPh>
    <rPh sb="3" eb="5">
      <t>ジドウ</t>
    </rPh>
    <rPh sb="5" eb="7">
      <t>ケイサン</t>
    </rPh>
    <phoneticPr fontId="3"/>
  </si>
  <si>
    <t>現住所</t>
    <rPh sb="0" eb="3">
      <t>ゲンジュウショ</t>
    </rPh>
    <phoneticPr fontId="3"/>
  </si>
  <si>
    <t>最近の健康診断日</t>
    <rPh sb="0" eb="2">
      <t>サイキン</t>
    </rPh>
    <rPh sb="3" eb="5">
      <t>ケンコウ</t>
    </rPh>
    <rPh sb="5" eb="7">
      <t>シンダン</t>
    </rPh>
    <rPh sb="7" eb="8">
      <t>ビ</t>
    </rPh>
    <phoneticPr fontId="3"/>
  </si>
  <si>
    <t>最高血圧</t>
    <rPh sb="0" eb="2">
      <t>サイコウ</t>
    </rPh>
    <rPh sb="2" eb="4">
      <t>ケツアツ</t>
    </rPh>
    <phoneticPr fontId="3"/>
  </si>
  <si>
    <t>最低血圧</t>
    <rPh sb="0" eb="2">
      <t>サイテイ</t>
    </rPh>
    <rPh sb="2" eb="4">
      <t>ケツアツ</t>
    </rPh>
    <phoneticPr fontId="3"/>
  </si>
  <si>
    <t>血液型</t>
    <rPh sb="0" eb="3">
      <t>ケツエキガタ</t>
    </rPh>
    <phoneticPr fontId="3"/>
  </si>
  <si>
    <t>下4桁</t>
    <rPh sb="0" eb="1">
      <t>シモ</t>
    </rPh>
    <rPh sb="2" eb="3">
      <t>ケタ</t>
    </rPh>
    <phoneticPr fontId="3"/>
  </si>
  <si>
    <t>年金保険</t>
    <rPh sb="0" eb="2">
      <t>ネンキン</t>
    </rPh>
    <rPh sb="2" eb="4">
      <t>ホケン</t>
    </rPh>
    <phoneticPr fontId="3"/>
  </si>
  <si>
    <t>特殊健康診断日</t>
    <rPh sb="0" eb="2">
      <t>トクシュ</t>
    </rPh>
    <rPh sb="2" eb="4">
      <t>ケンコウ</t>
    </rPh>
    <rPh sb="4" eb="6">
      <t>シンダン</t>
    </rPh>
    <rPh sb="6" eb="7">
      <t>ビ</t>
    </rPh>
    <phoneticPr fontId="3"/>
  </si>
  <si>
    <t>特殊検診種類</t>
    <rPh sb="0" eb="2">
      <t>トクシュ</t>
    </rPh>
    <rPh sb="2" eb="4">
      <t>ケンシン</t>
    </rPh>
    <rPh sb="4" eb="6">
      <t>シュルイ</t>
    </rPh>
    <phoneticPr fontId="3"/>
  </si>
  <si>
    <t>52ハロツ-02717</t>
    <phoneticPr fontId="3"/>
  </si>
  <si>
    <t>標準様式第１号－甲</t>
    <rPh sb="0" eb="2">
      <t>ヒョウジュン</t>
    </rPh>
    <rPh sb="2" eb="4">
      <t>ヨウシキ</t>
    </rPh>
    <rPh sb="4" eb="5">
      <t>ダイ</t>
    </rPh>
    <rPh sb="6" eb="7">
      <t>ゴウ</t>
    </rPh>
    <rPh sb="8" eb="9">
      <t>コウ</t>
    </rPh>
    <phoneticPr fontId="16"/>
  </si>
  <si>
    <t>　　複数の専門工事を施工するために複数の専門技術者を要する場合は適宜欄を設けて全員を記載する。</t>
    <rPh sb="2" eb="4">
      <t>フクスウ</t>
    </rPh>
    <rPh sb="5" eb="7">
      <t>センモン</t>
    </rPh>
    <rPh sb="7" eb="9">
      <t>コウジ</t>
    </rPh>
    <rPh sb="10" eb="12">
      <t>セコウ</t>
    </rPh>
    <rPh sb="17" eb="19">
      <t>フクスウ</t>
    </rPh>
    <rPh sb="20" eb="22">
      <t>センモン</t>
    </rPh>
    <rPh sb="22" eb="25">
      <t>ギジュツシャ</t>
    </rPh>
    <rPh sb="26" eb="27">
      <t>ヨウ</t>
    </rPh>
    <rPh sb="29" eb="31">
      <t>バアイ</t>
    </rPh>
    <rPh sb="32" eb="34">
      <t>テキギ</t>
    </rPh>
    <rPh sb="34" eb="35">
      <t>ラン</t>
    </rPh>
    <rPh sb="36" eb="37">
      <t>モウ</t>
    </rPh>
    <rPh sb="39" eb="41">
      <t>ゼンイン</t>
    </rPh>
    <rPh sb="42" eb="44">
      <t>キサイ</t>
    </rPh>
    <phoneticPr fontId="16"/>
  </si>
  <si>
    <t>　　3）　技術士法「技術士試験」</t>
    <phoneticPr fontId="16"/>
  </si>
  <si>
    <t>～</t>
    <phoneticPr fontId="3"/>
  </si>
  <si>
    <t xml:space="preserve">      作        業        員        名        簿</t>
    <rPh sb="6" eb="25">
      <t>サギョウイン</t>
    </rPh>
    <rPh sb="33" eb="43">
      <t>メイボ</t>
    </rPh>
    <phoneticPr fontId="8"/>
  </si>
  <si>
    <t xml:space="preserve">      </t>
    <phoneticPr fontId="27"/>
  </si>
  <si>
    <t>元　　　　　請
確　　認　　欄</t>
    <rPh sb="0" eb="1">
      <t>モト</t>
    </rPh>
    <rPh sb="6" eb="7">
      <t>ウ</t>
    </rPh>
    <rPh sb="8" eb="9">
      <t>アキラ</t>
    </rPh>
    <rPh sb="11" eb="12">
      <t>ニン</t>
    </rPh>
    <rPh sb="14" eb="15">
      <t>ラン</t>
    </rPh>
    <phoneticPr fontId="8"/>
  </si>
  <si>
    <t>　</t>
    <phoneticPr fontId="8"/>
  </si>
  <si>
    <t>作成）</t>
    <rPh sb="0" eb="2">
      <t>サクセイ</t>
    </rPh>
    <phoneticPr fontId="3"/>
  </si>
  <si>
    <t>提出日（</t>
    <rPh sb="0" eb="3">
      <t>テイシュツビ</t>
    </rPh>
    <phoneticPr fontId="3"/>
  </si>
  <si>
    <t xml:space="preserve">                                                                                                                               </t>
    <phoneticPr fontId="27"/>
  </si>
  <si>
    <t>１次会社名</t>
    <rPh sb="1" eb="2">
      <t>ジ</t>
    </rPh>
    <rPh sb="2" eb="5">
      <t>カイシャメイ</t>
    </rPh>
    <phoneticPr fontId="27"/>
  </si>
  <si>
    <t xml:space="preserve">                                                                                            </t>
    <phoneticPr fontId="27"/>
  </si>
  <si>
    <t>事業者ID</t>
    <rPh sb="0" eb="3">
      <t>ジギョウシャ</t>
    </rPh>
    <phoneticPr fontId="27"/>
  </si>
  <si>
    <t>事業者ID</t>
    <phoneticPr fontId="8"/>
  </si>
  <si>
    <t>］</t>
    <phoneticPr fontId="3"/>
  </si>
  <si>
    <t>番 号</t>
    <rPh sb="0" eb="3">
      <t>バンゴウ</t>
    </rPh>
    <phoneticPr fontId="8"/>
  </si>
  <si>
    <t>ふ り が な</t>
    <phoneticPr fontId="8"/>
  </si>
  <si>
    <t>職    種</t>
    <rPh sb="0" eb="6">
      <t>ショクシュ</t>
    </rPh>
    <phoneticPr fontId="8"/>
  </si>
  <si>
    <t>雇 入 年 月 日</t>
    <rPh sb="0" eb="3">
      <t>ヤトイイ</t>
    </rPh>
    <rPh sb="4" eb="9">
      <t>ネンガッピ</t>
    </rPh>
    <phoneticPr fontId="8"/>
  </si>
  <si>
    <t>生  年  月  日</t>
    <rPh sb="0" eb="4">
      <t>セイネン</t>
    </rPh>
    <rPh sb="6" eb="10">
      <t>ガッピ</t>
    </rPh>
    <phoneticPr fontId="8"/>
  </si>
  <si>
    <t>現         住         所</t>
    <rPh sb="0" eb="21">
      <t>ゲンジュウショ</t>
    </rPh>
    <phoneticPr fontId="8"/>
  </si>
  <si>
    <t>（TEL)</t>
    <phoneticPr fontId="8"/>
  </si>
  <si>
    <t>最　近　の
健康診断</t>
    <rPh sb="0" eb="1">
      <t>サイ</t>
    </rPh>
    <rPh sb="2" eb="3">
      <t>コン</t>
    </rPh>
    <rPh sb="6" eb="8">
      <t>ケンコウ</t>
    </rPh>
    <rPh sb="8" eb="10">
      <t>シンダン</t>
    </rPh>
    <phoneticPr fontId="8"/>
  </si>
  <si>
    <t>血液型</t>
    <rPh sb="0" eb="2">
      <t>ケツエキ</t>
    </rPh>
    <rPh sb="2" eb="3">
      <t>ガタ</t>
    </rPh>
    <phoneticPr fontId="8"/>
  </si>
  <si>
    <t>健康保険　※1</t>
    <rPh sb="0" eb="2">
      <t>ケンコウ</t>
    </rPh>
    <rPh sb="2" eb="4">
      <t>ホケン</t>
    </rPh>
    <phoneticPr fontId="27"/>
  </si>
  <si>
    <t>特         殊
健康診断日</t>
    <rPh sb="0" eb="11">
      <t>トクシュ</t>
    </rPh>
    <rPh sb="12" eb="14">
      <t>ケンコウ</t>
    </rPh>
    <rPh sb="14" eb="16">
      <t>シンダン</t>
    </rPh>
    <rPh sb="16" eb="17">
      <t>ビ</t>
    </rPh>
    <phoneticPr fontId="8"/>
  </si>
  <si>
    <t>教育・資格・免許</t>
    <rPh sb="0" eb="2">
      <t>キョウイク</t>
    </rPh>
    <rPh sb="3" eb="5">
      <t>シカク</t>
    </rPh>
    <rPh sb="6" eb="8">
      <t>メンキョ</t>
    </rPh>
    <phoneticPr fontId="8"/>
  </si>
  <si>
    <t>氏        名</t>
    <rPh sb="0" eb="10">
      <t>シメイ</t>
    </rPh>
    <phoneticPr fontId="8"/>
  </si>
  <si>
    <t>家   族   連   絡   先</t>
    <rPh sb="0" eb="5">
      <t>カゾク</t>
    </rPh>
    <rPh sb="8" eb="13">
      <t>レンラク</t>
    </rPh>
    <rPh sb="16" eb="17">
      <t>サキ</t>
    </rPh>
    <phoneticPr fontId="8"/>
  </si>
  <si>
    <t>血    圧</t>
    <rPh sb="0" eb="6">
      <t>ケツアツ</t>
    </rPh>
    <phoneticPr fontId="8"/>
  </si>
  <si>
    <t>年金保険　※2</t>
    <rPh sb="0" eb="2">
      <t>ネンキン</t>
    </rPh>
    <rPh sb="2" eb="4">
      <t>ホケン</t>
    </rPh>
    <phoneticPr fontId="27"/>
  </si>
  <si>
    <t>種        類</t>
    <rPh sb="0" eb="10">
      <t>シュルイ</t>
    </rPh>
    <phoneticPr fontId="8"/>
  </si>
  <si>
    <t>免      許</t>
    <rPh sb="0" eb="8">
      <t>メンキョ</t>
    </rPh>
    <phoneticPr fontId="8"/>
  </si>
  <si>
    <t>受 入 教 育
実施年月日</t>
    <rPh sb="0" eb="3">
      <t>ウケイ</t>
    </rPh>
    <rPh sb="4" eb="7">
      <t>キョウイク</t>
    </rPh>
    <rPh sb="8" eb="10">
      <t>ジッシ</t>
    </rPh>
    <rPh sb="10" eb="13">
      <t>ネンガッピ</t>
    </rPh>
    <phoneticPr fontId="8"/>
  </si>
  <si>
    <t>雇用保険　※3</t>
    <rPh sb="0" eb="2">
      <t>コヨウ</t>
    </rPh>
    <rPh sb="2" eb="4">
      <t>ホケン</t>
    </rPh>
    <phoneticPr fontId="27"/>
  </si>
  <si>
    <t>　年　　月　　日</t>
    <rPh sb="1" eb="2">
      <t>ネン</t>
    </rPh>
    <rPh sb="4" eb="5">
      <t>ガツ</t>
    </rPh>
    <rPh sb="7" eb="8">
      <t>ニチ</t>
    </rPh>
    <phoneticPr fontId="27"/>
  </si>
  <si>
    <t>（注） １．※印欄には次の記号を入れること。</t>
    <rPh sb="1" eb="2">
      <t>チュウイ</t>
    </rPh>
    <rPh sb="7" eb="8">
      <t>シルシ</t>
    </rPh>
    <rPh sb="8" eb="9">
      <t>ラン</t>
    </rPh>
    <rPh sb="11" eb="12">
      <t>ツギ</t>
    </rPh>
    <rPh sb="13" eb="15">
      <t>キゴウ</t>
    </rPh>
    <rPh sb="16" eb="17">
      <t>イ</t>
    </rPh>
    <phoneticPr fontId="8"/>
  </si>
  <si>
    <t>(記入要領）　　１、</t>
    <rPh sb="1" eb="3">
      <t>キニュウ</t>
    </rPh>
    <rPh sb="3" eb="5">
      <t>ヨウリョウ</t>
    </rPh>
    <phoneticPr fontId="8"/>
  </si>
  <si>
    <t>健康保険欄には、健康保険の名称（健康保険組合、協会けんぽ、建設国保、国民健康保険等。※保険者番号及び被保険者等記号・番号は記載しないこと）を記載</t>
  </si>
  <si>
    <t>なお、上記の保険に加入しておらず、後期高齢者である等により、国民健康保険の適用除外である場合には、上段に「適用除外」と記載する。</t>
  </si>
  <si>
    <t xml:space="preserve">      　　安 … 安全衛生責任者　　　女 … 女性作業員　　　未 … １８才未満の作業員　　　能 … 能力向上教育　　　再 … 危険有害業務・再発防止教育</t>
    <rPh sb="50" eb="51">
      <t>ノウ</t>
    </rPh>
    <rPh sb="54" eb="56">
      <t>ノウリョク</t>
    </rPh>
    <rPh sb="56" eb="58">
      <t>コウジョウ</t>
    </rPh>
    <rPh sb="58" eb="60">
      <t>キョウイク</t>
    </rPh>
    <rPh sb="63" eb="64">
      <t>サイ</t>
    </rPh>
    <rPh sb="67" eb="73">
      <t>キケンユウガイギョウム</t>
    </rPh>
    <rPh sb="74" eb="80">
      <t>サイハツボウシキョウイク</t>
    </rPh>
    <phoneticPr fontId="8"/>
  </si>
  <si>
    <t>※本人確認書類として健康保険証を提出する場合は記載されている「被保険者等記号・番号」部分をマスキングし氏名、生年月日、住所記載面を確認すること</t>
    <rPh sb="65" eb="67">
      <t>カクニン</t>
    </rPh>
    <phoneticPr fontId="8"/>
  </si>
  <si>
    <t xml:space="preserve">      　　習 … 外国人技能実習生　　　就 … 外国人建設就労者　　　１特 … １号特定技能外国人</t>
    <rPh sb="8" eb="9">
      <t>シュウ</t>
    </rPh>
    <rPh sb="12" eb="14">
      <t>ガイコク</t>
    </rPh>
    <rPh sb="14" eb="15">
      <t>ジン</t>
    </rPh>
    <rPh sb="15" eb="17">
      <t>ギノウ</t>
    </rPh>
    <rPh sb="17" eb="20">
      <t>ジッシュウセイ</t>
    </rPh>
    <rPh sb="23" eb="24">
      <t>シュウ</t>
    </rPh>
    <rPh sb="27" eb="29">
      <t>ガイコク</t>
    </rPh>
    <rPh sb="29" eb="30">
      <t>ジン</t>
    </rPh>
    <rPh sb="30" eb="32">
      <t>ケンセツ</t>
    </rPh>
    <rPh sb="32" eb="35">
      <t>シュウロウシャ</t>
    </rPh>
    <rPh sb="39" eb="40">
      <t>トク</t>
    </rPh>
    <rPh sb="44" eb="45">
      <t>ゴウ</t>
    </rPh>
    <rPh sb="45" eb="47">
      <t>トクテイ</t>
    </rPh>
    <rPh sb="47" eb="49">
      <t>ギノウ</t>
    </rPh>
    <rPh sb="49" eb="51">
      <t>ガイコク</t>
    </rPh>
    <rPh sb="51" eb="52">
      <t>ジン</t>
    </rPh>
    <phoneticPr fontId="8"/>
  </si>
  <si>
    <t>２、</t>
  </si>
  <si>
    <t>年金保険欄には、上段に年金保険の名称を記載（厚生年金、国民年金等。※基礎年金番号は記載しないこと）。</t>
    <rPh sb="0" eb="2">
      <t>ネンキン</t>
    </rPh>
    <rPh sb="2" eb="4">
      <t>ホケン</t>
    </rPh>
    <rPh sb="4" eb="5">
      <t>ラン</t>
    </rPh>
    <rPh sb="8" eb="10">
      <t>ジョウダン</t>
    </rPh>
    <rPh sb="11" eb="13">
      <t>ネンキン</t>
    </rPh>
    <rPh sb="13" eb="15">
      <t>ホケン</t>
    </rPh>
    <rPh sb="16" eb="18">
      <t>メイショウ</t>
    </rPh>
    <phoneticPr fontId="8"/>
  </si>
  <si>
    <t>２． 作業主任者は、作業を直接指揮する義務を負うので、同時に施工されている他の現場や同一現場においても他の作業箇所との作業主任者を兼務することは</t>
    <rPh sb="3" eb="8">
      <t>サギョウシュニンシャ</t>
    </rPh>
    <rPh sb="10" eb="12">
      <t>サギョウ</t>
    </rPh>
    <rPh sb="13" eb="15">
      <t>チョクセツ</t>
    </rPh>
    <rPh sb="15" eb="17">
      <t>シキ</t>
    </rPh>
    <rPh sb="19" eb="21">
      <t>ギム</t>
    </rPh>
    <rPh sb="22" eb="23">
      <t>オ</t>
    </rPh>
    <rPh sb="27" eb="29">
      <t>ドウジ</t>
    </rPh>
    <rPh sb="30" eb="32">
      <t>セコウ</t>
    </rPh>
    <rPh sb="37" eb="38">
      <t>タ</t>
    </rPh>
    <rPh sb="39" eb="41">
      <t>ゲンバ</t>
    </rPh>
    <rPh sb="42" eb="46">
      <t>ドウイツゲンバ</t>
    </rPh>
    <rPh sb="51" eb="52">
      <t>タ</t>
    </rPh>
    <rPh sb="53" eb="57">
      <t>サギョウカショ</t>
    </rPh>
    <rPh sb="59" eb="64">
      <t>サギョウシュニンシャ</t>
    </rPh>
    <rPh sb="65" eb="67">
      <t>ケンム</t>
    </rPh>
    <phoneticPr fontId="8"/>
  </si>
  <si>
    <t>３、</t>
  </si>
  <si>
    <t>雇用保険欄には、下段に被保険者番号の下４けたを記載。日雇労働被保険者の場合には左欄に「日雇保険」と記載。</t>
  </si>
  <si>
    <t>　　　法的に認められていないので、複数の専任としなければならない</t>
    <rPh sb="3" eb="5">
      <t>ホウテキ</t>
    </rPh>
    <rPh sb="6" eb="7">
      <t>ミト</t>
    </rPh>
    <rPh sb="17" eb="19">
      <t>フクスウ</t>
    </rPh>
    <rPh sb="20" eb="22">
      <t>センニン</t>
    </rPh>
    <phoneticPr fontId="8"/>
  </si>
  <si>
    <t>事業主である等により雇用保険の適用除外である場合には左欄に「適用除外」と記載。</t>
  </si>
  <si>
    <t>４、</t>
  </si>
  <si>
    <t>建設業退職金共済制度及び中小企業退職金共済制度への加入の有無については、それぞれの欄に 「有」 又は 「無」 に丸を付ける。</t>
    <rPh sb="0" eb="3">
      <t>ケンセツギョウ</t>
    </rPh>
    <rPh sb="3" eb="10">
      <t>タイショクキンキョウサイセイド</t>
    </rPh>
    <rPh sb="10" eb="11">
      <t>オヨ</t>
    </rPh>
    <rPh sb="12" eb="16">
      <t>チュウショウキギョウ</t>
    </rPh>
    <rPh sb="16" eb="19">
      <t>タイショクキン</t>
    </rPh>
    <rPh sb="19" eb="23">
      <t>キョウサイセイド</t>
    </rPh>
    <rPh sb="25" eb="27">
      <t>カニュウ</t>
    </rPh>
    <rPh sb="28" eb="30">
      <t>ウム</t>
    </rPh>
    <rPh sb="41" eb="42">
      <t>ラン</t>
    </rPh>
    <rPh sb="45" eb="46">
      <t>アリ</t>
    </rPh>
    <rPh sb="48" eb="49">
      <t>マタ</t>
    </rPh>
    <rPh sb="52" eb="53">
      <t>ナ</t>
    </rPh>
    <rPh sb="56" eb="57">
      <t>マル</t>
    </rPh>
    <rPh sb="58" eb="59">
      <t>ツ</t>
    </rPh>
    <phoneticPr fontId="8"/>
  </si>
  <si>
    <t>５、</t>
  </si>
  <si>
    <t>安全衛生に関する教育の内容（例：雇入時教育、職長教育、建設用リフトの運転の業務に係る特別教育）については、「雇入・職長特別教育」欄に記載。</t>
    <rPh sb="0" eb="4">
      <t>アンゼンエイセイ</t>
    </rPh>
    <rPh sb="5" eb="6">
      <t>カン</t>
    </rPh>
    <rPh sb="8" eb="10">
      <t>キョウイク</t>
    </rPh>
    <rPh sb="11" eb="13">
      <t>ナイヨウ</t>
    </rPh>
    <rPh sb="14" eb="15">
      <t>レイ</t>
    </rPh>
    <rPh sb="16" eb="18">
      <t>ヤトイイ</t>
    </rPh>
    <rPh sb="18" eb="19">
      <t>ジ</t>
    </rPh>
    <rPh sb="19" eb="21">
      <t>キョウイク</t>
    </rPh>
    <rPh sb="22" eb="24">
      <t>ショクチョウ</t>
    </rPh>
    <rPh sb="24" eb="26">
      <t>キョウイク</t>
    </rPh>
    <rPh sb="27" eb="30">
      <t>ケンセツヨウ</t>
    </rPh>
    <rPh sb="34" eb="36">
      <t>ウンテン</t>
    </rPh>
    <rPh sb="37" eb="39">
      <t>ギョウム</t>
    </rPh>
    <rPh sb="40" eb="41">
      <t>カカワ</t>
    </rPh>
    <rPh sb="42" eb="46">
      <t>トクベツキョウイク</t>
    </rPh>
    <rPh sb="54" eb="56">
      <t>ヤトイイ</t>
    </rPh>
    <rPh sb="57" eb="59">
      <t>ショクチョウ</t>
    </rPh>
    <rPh sb="59" eb="63">
      <t>トクベツキョウイク</t>
    </rPh>
    <rPh sb="64" eb="65">
      <t>ラン</t>
    </rPh>
    <rPh sb="66" eb="68">
      <t>キサイ</t>
    </rPh>
    <phoneticPr fontId="8"/>
  </si>
  <si>
    <t>６、</t>
  </si>
  <si>
    <t>建設工事に係る知識及び技術又は技能に関する資格（例：登録〇〇基幹技能者、〇級〇〇施工管理技士）を有する場合は、「免許」欄に記載。</t>
    <rPh sb="0" eb="4">
      <t>ケンセツコウジ</t>
    </rPh>
    <rPh sb="5" eb="6">
      <t>カカワ</t>
    </rPh>
    <rPh sb="7" eb="9">
      <t>チシキ</t>
    </rPh>
    <rPh sb="9" eb="10">
      <t>オヨ</t>
    </rPh>
    <rPh sb="11" eb="13">
      <t>ギジュツ</t>
    </rPh>
    <rPh sb="13" eb="14">
      <t>マタ</t>
    </rPh>
    <rPh sb="15" eb="17">
      <t>ギノウ</t>
    </rPh>
    <rPh sb="18" eb="19">
      <t>カン</t>
    </rPh>
    <rPh sb="21" eb="23">
      <t>シカク</t>
    </rPh>
    <rPh sb="24" eb="25">
      <t>レイ</t>
    </rPh>
    <rPh sb="26" eb="28">
      <t>トウロク</t>
    </rPh>
    <rPh sb="30" eb="35">
      <t>キカンギノウシャ</t>
    </rPh>
    <rPh sb="37" eb="38">
      <t>キュウ</t>
    </rPh>
    <rPh sb="40" eb="46">
      <t>セコウカンリギシ</t>
    </rPh>
    <rPh sb="48" eb="49">
      <t>ユウ</t>
    </rPh>
    <rPh sb="51" eb="53">
      <t>バアイ</t>
    </rPh>
    <rPh sb="56" eb="58">
      <t>メンキョ</t>
    </rPh>
    <rPh sb="59" eb="60">
      <t>ラン</t>
    </rPh>
    <rPh sb="61" eb="63">
      <t>キサイ</t>
    </rPh>
    <phoneticPr fontId="8"/>
  </si>
  <si>
    <t>７、</t>
  </si>
  <si>
    <t>記載事項の一部について、別紙を用いて記載しても差し支えない。</t>
    <rPh sb="0" eb="4">
      <t>キサイジコウ</t>
    </rPh>
    <rPh sb="5" eb="7">
      <t>イチブ</t>
    </rPh>
    <rPh sb="12" eb="14">
      <t>ベッシ</t>
    </rPh>
    <rPh sb="15" eb="16">
      <t>モチ</t>
    </rPh>
    <rPh sb="18" eb="20">
      <t>キサイ</t>
    </rPh>
    <rPh sb="23" eb="24">
      <t>サ</t>
    </rPh>
    <rPh sb="25" eb="26">
      <t>ツカ</t>
    </rPh>
    <phoneticPr fontId="8"/>
  </si>
  <si>
    <t>役職（左詰めで記入、6つまで選択可能）</t>
    <rPh sb="0" eb="2">
      <t>ヤクショク</t>
    </rPh>
    <rPh sb="3" eb="4">
      <t>ヒダリ</t>
    </rPh>
    <rPh sb="4" eb="5">
      <t>ツ</t>
    </rPh>
    <rPh sb="7" eb="9">
      <t>キニュウ</t>
    </rPh>
    <rPh sb="14" eb="16">
      <t>センタク</t>
    </rPh>
    <rPh sb="16" eb="18">
      <t>カノウ</t>
    </rPh>
    <phoneticPr fontId="3"/>
  </si>
  <si>
    <t xml:space="preserve">      　　現 … 現場代理人　　　主 … 作業主任者（注２）　　　技 … 監理・主任技術者　　　職 … 職長</t>
    <rPh sb="8" eb="9">
      <t>ゲン</t>
    </rPh>
    <rPh sb="12" eb="14">
      <t>ゲンバ</t>
    </rPh>
    <rPh sb="14" eb="17">
      <t>ダイリニン</t>
    </rPh>
    <rPh sb="30" eb="31">
      <t>チュウ</t>
    </rPh>
    <phoneticPr fontId="8"/>
  </si>
  <si>
    <t>３． 事業者及び技能者が建設キャリアアップシステムに登録されている場合は、当該事業者のID及び現場ID並びに当該技能者の技能者IDを記載する。</t>
    <rPh sb="3" eb="6">
      <t>ジギョウシャ</t>
    </rPh>
    <rPh sb="6" eb="7">
      <t>オヨ</t>
    </rPh>
    <rPh sb="8" eb="11">
      <t>ギノウシャ</t>
    </rPh>
    <rPh sb="12" eb="14">
      <t>ケンセツ</t>
    </rPh>
    <rPh sb="26" eb="28">
      <t>トウロク</t>
    </rPh>
    <rPh sb="33" eb="35">
      <t>バアイ</t>
    </rPh>
    <rPh sb="37" eb="39">
      <t>トウガイ</t>
    </rPh>
    <rPh sb="39" eb="42">
      <t>ジギョウシャ</t>
    </rPh>
    <rPh sb="45" eb="46">
      <t>オヨ</t>
    </rPh>
    <rPh sb="47" eb="49">
      <t>ゲンバ</t>
    </rPh>
    <rPh sb="51" eb="52">
      <t>ナラ</t>
    </rPh>
    <rPh sb="54" eb="56">
      <t>トウガイ</t>
    </rPh>
    <rPh sb="56" eb="59">
      <t>ギノウシャ</t>
    </rPh>
    <rPh sb="60" eb="63">
      <t>ギノウシャ</t>
    </rPh>
    <rPh sb="66" eb="68">
      <t>キサイ</t>
    </rPh>
    <phoneticPr fontId="8"/>
  </si>
  <si>
    <t>４． 経験年数は現在担当している仕事の経験年数を記入する。</t>
    <rPh sb="3" eb="5">
      <t>ケイケン</t>
    </rPh>
    <rPh sb="5" eb="7">
      <t>ネンスウ</t>
    </rPh>
    <rPh sb="8" eb="10">
      <t>ゲンザイ</t>
    </rPh>
    <rPh sb="10" eb="12">
      <t>タントウ</t>
    </rPh>
    <rPh sb="16" eb="18">
      <t>シゴト</t>
    </rPh>
    <rPh sb="19" eb="21">
      <t>ケイケン</t>
    </rPh>
    <rPh sb="21" eb="23">
      <t>ネンスウ</t>
    </rPh>
    <rPh sb="24" eb="26">
      <t>キニュウ</t>
    </rPh>
    <phoneticPr fontId="8"/>
  </si>
  <si>
    <t>５． 各社別に作成するのが原則ですが、リース機械等の運転手は一緒でもよい。</t>
    <rPh sb="3" eb="5">
      <t>カクシャ</t>
    </rPh>
    <rPh sb="5" eb="6">
      <t>ベツ</t>
    </rPh>
    <rPh sb="7" eb="9">
      <t>サクセイ</t>
    </rPh>
    <rPh sb="13" eb="15">
      <t>ゲンソク</t>
    </rPh>
    <rPh sb="22" eb="24">
      <t>キカイ</t>
    </rPh>
    <rPh sb="24" eb="25">
      <t>トウ</t>
    </rPh>
    <rPh sb="26" eb="29">
      <t>ウンテンシュ</t>
    </rPh>
    <rPh sb="30" eb="32">
      <t>イッショ</t>
    </rPh>
    <phoneticPr fontId="8"/>
  </si>
  <si>
    <t>６． 資格免許等の写しを添付すること。</t>
    <rPh sb="3" eb="5">
      <t>シカク</t>
    </rPh>
    <rPh sb="5" eb="7">
      <t>メンキョ</t>
    </rPh>
    <rPh sb="7" eb="8">
      <t>トウ</t>
    </rPh>
    <rPh sb="9" eb="10">
      <t>ウツ</t>
    </rPh>
    <rPh sb="12" eb="14">
      <t>テンプ</t>
    </rPh>
    <phoneticPr fontId="8"/>
  </si>
  <si>
    <t>建退共　・　中退共</t>
    <rPh sb="0" eb="3">
      <t>ケンタイキョウ</t>
    </rPh>
    <rPh sb="6" eb="9">
      <t>チュウタイキョウ</t>
    </rPh>
    <phoneticPr fontId="8"/>
  </si>
  <si>
    <t>［　退職金共済制度の加入について</t>
    <phoneticPr fontId="3"/>
  </si>
  <si>
    <t>［　退職金共済制度の加入について</t>
    <rPh sb="2" eb="5">
      <t>タイショクキン</t>
    </rPh>
    <rPh sb="5" eb="7">
      <t>キョウサイ</t>
    </rPh>
    <rPh sb="7" eb="9">
      <t>セイド</t>
    </rPh>
    <rPh sb="10" eb="12">
      <t>カニュウ</t>
    </rPh>
    <phoneticPr fontId="8"/>
  </si>
  <si>
    <t>建退共　・　中退共</t>
    <rPh sb="0" eb="3">
      <t>ケンタイキョウ</t>
    </rPh>
    <rPh sb="6" eb="9">
      <t>チュウタイキョウ</t>
    </rPh>
    <phoneticPr fontId="3"/>
  </si>
  <si>
    <t>標準様式 第５号</t>
    <rPh sb="0" eb="2">
      <t>ヒョウジュン</t>
    </rPh>
    <rPh sb="2" eb="4">
      <t>ヨウシキ</t>
    </rPh>
    <rPh sb="5" eb="6">
      <t>ダイ</t>
    </rPh>
    <rPh sb="7" eb="8">
      <t>ゴウ</t>
    </rPh>
    <phoneticPr fontId="8"/>
  </si>
  <si>
    <t>1次会社名</t>
    <rPh sb="1" eb="2">
      <t>ジ</t>
    </rPh>
    <rPh sb="2" eb="5">
      <t>カイシャメイ</t>
    </rPh>
    <phoneticPr fontId="3"/>
  </si>
  <si>
    <t>事業者ID</t>
    <rPh sb="0" eb="3">
      <t>ジギョウシャ</t>
    </rPh>
    <phoneticPr fontId="3"/>
  </si>
  <si>
    <t>工事名</t>
    <rPh sb="0" eb="3">
      <t>コウジメイ</t>
    </rPh>
    <phoneticPr fontId="3"/>
  </si>
  <si>
    <t>その他の理由</t>
    <phoneticPr fontId="3"/>
  </si>
  <si>
    <t>（3）</t>
    <phoneticPr fontId="3"/>
  </si>
  <si>
    <t>波多野組が下請の時はここに波多野の情報を入力</t>
    <rPh sb="0" eb="4">
      <t>ハタノグミ</t>
    </rPh>
    <rPh sb="5" eb="7">
      <t>シタウ</t>
    </rPh>
    <rPh sb="8" eb="9">
      <t>トキ</t>
    </rPh>
    <rPh sb="13" eb="16">
      <t>ハタノ</t>
    </rPh>
    <rPh sb="17" eb="19">
      <t>ジョウホウ</t>
    </rPh>
    <rPh sb="20" eb="22">
      <t>ニュウリョク</t>
    </rPh>
    <phoneticPr fontId="8"/>
  </si>
  <si>
    <r>
      <t>波多野（元請）監理技術者</t>
    </r>
    <r>
      <rPr>
        <b/>
        <sz val="10"/>
        <color rgb="FFFF0000"/>
        <rFont val="ＭＳ Ｐゴシック"/>
        <family val="3"/>
        <charset val="128"/>
      </rPr>
      <t>補佐</t>
    </r>
    <r>
      <rPr>
        <sz val="10"/>
        <rFont val="ＭＳ Ｐゴシック"/>
        <family val="3"/>
        <charset val="128"/>
      </rPr>
      <t>名（代務者）</t>
    </r>
    <rPh sb="0" eb="3">
      <t>ハタノ</t>
    </rPh>
    <rPh sb="7" eb="9">
      <t>カンリ</t>
    </rPh>
    <rPh sb="9" eb="12">
      <t>ギジュツシャ</t>
    </rPh>
    <rPh sb="10" eb="11">
      <t>シュギ</t>
    </rPh>
    <rPh sb="12" eb="14">
      <t>ホサ</t>
    </rPh>
    <rPh sb="14" eb="15">
      <t>メイ</t>
    </rPh>
    <rPh sb="16" eb="19">
      <t>ダイムシャ</t>
    </rPh>
    <phoneticPr fontId="8"/>
  </si>
  <si>
    <t>波多野組（元請）会社名</t>
    <rPh sb="0" eb="3">
      <t>ハタノ</t>
    </rPh>
    <rPh sb="3" eb="4">
      <t>グミ</t>
    </rPh>
    <rPh sb="8" eb="11">
      <t>カイシャメイ</t>
    </rPh>
    <phoneticPr fontId="8"/>
  </si>
  <si>
    <t>波多野組（元請）現場代理人名</t>
    <rPh sb="0" eb="4">
      <t>ハタノグミ</t>
    </rPh>
    <rPh sb="8" eb="10">
      <t>ゲンバ</t>
    </rPh>
    <rPh sb="10" eb="13">
      <t>ダイリニン</t>
    </rPh>
    <rPh sb="13" eb="14">
      <t>メイ</t>
    </rPh>
    <phoneticPr fontId="8"/>
  </si>
  <si>
    <t>波多野組（元請）監理・主任技術者名</t>
    <rPh sb="0" eb="4">
      <t>ハタノグミ</t>
    </rPh>
    <rPh sb="8" eb="10">
      <t>カンリ</t>
    </rPh>
    <rPh sb="11" eb="13">
      <t>シュニン</t>
    </rPh>
    <rPh sb="13" eb="16">
      <t>ギジュツシャ</t>
    </rPh>
    <rPh sb="16" eb="17">
      <t>メイ</t>
    </rPh>
    <phoneticPr fontId="8"/>
  </si>
  <si>
    <t>波多野組（元請）監理・主任技術者の資格名</t>
    <rPh sb="0" eb="4">
      <t>ハタノグミ</t>
    </rPh>
    <rPh sb="8" eb="10">
      <t>カンリ</t>
    </rPh>
    <rPh sb="11" eb="13">
      <t>シュニン</t>
    </rPh>
    <rPh sb="13" eb="16">
      <t>ギジュツシャ</t>
    </rPh>
    <rPh sb="17" eb="19">
      <t>シカク</t>
    </rPh>
    <rPh sb="19" eb="20">
      <t>メイ</t>
    </rPh>
    <phoneticPr fontId="8"/>
  </si>
  <si>
    <r>
      <t>監督名</t>
    </r>
    <r>
      <rPr>
        <sz val="8"/>
        <rFont val="ＭＳ Ｐゴシック"/>
        <family val="3"/>
        <charset val="128"/>
      </rPr>
      <t>（下請会社を管理する波多野組担当者）</t>
    </r>
    <rPh sb="0" eb="2">
      <t>カントク</t>
    </rPh>
    <rPh sb="2" eb="3">
      <t>メイ</t>
    </rPh>
    <rPh sb="4" eb="6">
      <t>シタウ</t>
    </rPh>
    <rPh sb="6" eb="8">
      <t>カイシャ</t>
    </rPh>
    <rPh sb="9" eb="11">
      <t>カンリ</t>
    </rPh>
    <rPh sb="13" eb="16">
      <t>ハタノ</t>
    </rPh>
    <rPh sb="16" eb="17">
      <t>グミ</t>
    </rPh>
    <rPh sb="17" eb="19">
      <t>タントウ</t>
    </rPh>
    <rPh sb="19" eb="20">
      <t>シャ</t>
    </rPh>
    <phoneticPr fontId="8"/>
  </si>
  <si>
    <t>土木</t>
    <rPh sb="0" eb="2">
      <t>ドボク</t>
    </rPh>
    <phoneticPr fontId="8"/>
  </si>
  <si>
    <t>１級建設機械施工管理技士</t>
    <rPh sb="1" eb="2">
      <t>キュウ</t>
    </rPh>
    <rPh sb="2" eb="6">
      <t>ケンセツキカイ</t>
    </rPh>
    <rPh sb="6" eb="12">
      <t>セコウカンリギシ</t>
    </rPh>
    <phoneticPr fontId="8"/>
  </si>
  <si>
    <t>１級土木施工管理技士</t>
    <rPh sb="1" eb="2">
      <t>キュウ</t>
    </rPh>
    <rPh sb="2" eb="10">
      <t>ドボクセコウカンリギシ</t>
    </rPh>
    <phoneticPr fontId="8"/>
  </si>
  <si>
    <t>1級建築施工管理技士</t>
    <rPh sb="1" eb="2">
      <t>キュウ</t>
    </rPh>
    <rPh sb="2" eb="4">
      <t>ケンチク</t>
    </rPh>
    <rPh sb="4" eb="10">
      <t>セコウカンリギシ</t>
    </rPh>
    <phoneticPr fontId="8"/>
  </si>
  <si>
    <t>1級建築士</t>
    <rPh sb="1" eb="2">
      <t>キュウ</t>
    </rPh>
    <rPh sb="2" eb="5">
      <t>ケンチクシ</t>
    </rPh>
    <phoneticPr fontId="8"/>
  </si>
  <si>
    <t>2級建築施工管理技士</t>
    <rPh sb="1" eb="2">
      <t>キュウ</t>
    </rPh>
    <rPh sb="2" eb="4">
      <t>ケンチク</t>
    </rPh>
    <rPh sb="4" eb="10">
      <t>セコウカンリギシ</t>
    </rPh>
    <phoneticPr fontId="8"/>
  </si>
  <si>
    <t>2級建築士</t>
    <rPh sb="1" eb="2">
      <t>キュウ</t>
    </rPh>
    <rPh sb="2" eb="5">
      <t>ケンチクシ</t>
    </rPh>
    <phoneticPr fontId="8"/>
  </si>
  <si>
    <t>建築</t>
    <rPh sb="0" eb="2">
      <t>ケンチク</t>
    </rPh>
    <phoneticPr fontId="3"/>
  </si>
  <si>
    <t>生年月日</t>
    <rPh sb="0" eb="4">
      <t>セイネンガッピ</t>
    </rPh>
    <phoneticPr fontId="3"/>
  </si>
  <si>
    <t>波多野組が元請の場合の入力欄</t>
    <rPh sb="0" eb="4">
      <t>ハタノグミ</t>
    </rPh>
    <rPh sb="5" eb="7">
      <t>モトウケ</t>
    </rPh>
    <rPh sb="8" eb="10">
      <t>バアイ</t>
    </rPh>
    <rPh sb="11" eb="13">
      <t>ニュウリョク</t>
    </rPh>
    <rPh sb="13" eb="14">
      <t>ラン</t>
    </rPh>
    <phoneticPr fontId="8"/>
  </si>
  <si>
    <t>←波多野組内工事コード</t>
    <rPh sb="1" eb="5">
      <t>ハタノグミ</t>
    </rPh>
    <rPh sb="5" eb="6">
      <t>ナイ</t>
    </rPh>
    <rPh sb="6" eb="8">
      <t>コウジ</t>
    </rPh>
    <phoneticPr fontId="3"/>
  </si>
  <si>
    <t xml:space="preserve">      　　現 … 現場代理人　　　作 … 作業主任者（注２）　　　女 … 女性作業員　　　未 … 18歳未満の作業員</t>
    <rPh sb="8" eb="9">
      <t>ゲン</t>
    </rPh>
    <rPh sb="12" eb="14">
      <t>ゲンバ</t>
    </rPh>
    <rPh sb="14" eb="17">
      <t>ダイリニン</t>
    </rPh>
    <rPh sb="20" eb="21">
      <t>サク</t>
    </rPh>
    <rPh sb="30" eb="31">
      <t>チュウ</t>
    </rPh>
    <rPh sb="36" eb="37">
      <t>オンナ</t>
    </rPh>
    <rPh sb="40" eb="42">
      <t>ジョセイ</t>
    </rPh>
    <rPh sb="42" eb="45">
      <t>サギョウイン</t>
    </rPh>
    <rPh sb="48" eb="49">
      <t>ミ</t>
    </rPh>
    <rPh sb="54" eb="57">
      <t>サイミマン</t>
    </rPh>
    <rPh sb="58" eb="61">
      <t>サギョウイン</t>
    </rPh>
    <phoneticPr fontId="8"/>
  </si>
  <si>
    <t xml:space="preserve">      　　主 … 主任技術者　　　職 … 職長　　　安 … 安全衛生責任者　　　能 … 能力向上教育　　　再 … 危険有害業務・再発防止教育</t>
    <rPh sb="8" eb="9">
      <t>オモ</t>
    </rPh>
    <rPh sb="12" eb="17">
      <t>シュニンギジュツシャ</t>
    </rPh>
    <rPh sb="20" eb="21">
      <t>ショク</t>
    </rPh>
    <rPh sb="24" eb="26">
      <t>ショクチョウ</t>
    </rPh>
    <rPh sb="29" eb="30">
      <t>アン</t>
    </rPh>
    <rPh sb="33" eb="37">
      <t>アンゼンエイセイ</t>
    </rPh>
    <rPh sb="37" eb="40">
      <t>セキニンシャ</t>
    </rPh>
    <rPh sb="43" eb="44">
      <t>ノウ</t>
    </rPh>
    <rPh sb="47" eb="49">
      <t>ノウリョク</t>
    </rPh>
    <rPh sb="49" eb="51">
      <t>コウジョウ</t>
    </rPh>
    <rPh sb="51" eb="53">
      <t>キョウイク</t>
    </rPh>
    <rPh sb="56" eb="57">
      <t>サイ</t>
    </rPh>
    <rPh sb="60" eb="66">
      <t>キケンユウガイギョウム</t>
    </rPh>
    <rPh sb="67" eb="73">
      <t>サイハツボウシキョウイク</t>
    </rPh>
    <phoneticPr fontId="8"/>
  </si>
  <si>
    <t>３． 技術者及び技能者が建設キャリアアップシステムに登録されている場合は、当該事業者のID及び現場ID並びに当該技能者の技能者IDを記載する。</t>
    <rPh sb="3" eb="6">
      <t>ギジュツシャ</t>
    </rPh>
    <rPh sb="6" eb="7">
      <t>オヨ</t>
    </rPh>
    <rPh sb="8" eb="11">
      <t>ギノウシャ</t>
    </rPh>
    <rPh sb="12" eb="14">
      <t>ケンセツ</t>
    </rPh>
    <rPh sb="26" eb="28">
      <t>トウロク</t>
    </rPh>
    <rPh sb="33" eb="35">
      <t>バアイ</t>
    </rPh>
    <rPh sb="37" eb="39">
      <t>トウガイ</t>
    </rPh>
    <rPh sb="39" eb="42">
      <t>ジギョウシャ</t>
    </rPh>
    <rPh sb="45" eb="46">
      <t>オヨ</t>
    </rPh>
    <rPh sb="47" eb="49">
      <t>ゲンバ</t>
    </rPh>
    <rPh sb="51" eb="52">
      <t>ナラ</t>
    </rPh>
    <rPh sb="54" eb="56">
      <t>トウガイ</t>
    </rPh>
    <rPh sb="56" eb="59">
      <t>ギノウシャ</t>
    </rPh>
    <rPh sb="60" eb="63">
      <t>ギノウシャ</t>
    </rPh>
    <rPh sb="66" eb="68">
      <t>キサイ</t>
    </rPh>
    <phoneticPr fontId="8"/>
  </si>
  <si>
    <t>施 工 体 制 台 帳</t>
    <rPh sb="0" eb="1">
      <t>シ</t>
    </rPh>
    <rPh sb="2" eb="3">
      <t>コウ</t>
    </rPh>
    <rPh sb="4" eb="5">
      <t>カラダ</t>
    </rPh>
    <rPh sb="6" eb="7">
      <t>セイ</t>
    </rPh>
    <rPh sb="8" eb="9">
      <t>ダイ</t>
    </rPh>
    <rPh sb="10" eb="11">
      <t>チョウ</t>
    </rPh>
    <phoneticPr fontId="3"/>
  </si>
  <si>
    <t>元請契約</t>
    <rPh sb="0" eb="4">
      <t>モトウケケイヤク</t>
    </rPh>
    <phoneticPr fontId="3"/>
  </si>
  <si>
    <t>《下請負人に関する事項》</t>
    <rPh sb="1" eb="5">
      <t>シタウケオイニン</t>
    </rPh>
    <rPh sb="6" eb="7">
      <t>カン</t>
    </rPh>
    <rPh sb="9" eb="11">
      <t>ジコウ</t>
    </rPh>
    <phoneticPr fontId="3"/>
  </si>
  <si>
    <t>標準様式第3号－甲</t>
    <phoneticPr fontId="3"/>
  </si>
  <si>
    <t>［企業名・事業者ID］</t>
    <rPh sb="1" eb="4">
      <t>キギョウメイ</t>
    </rPh>
    <rPh sb="5" eb="8">
      <t>ジギョウシャ</t>
    </rPh>
    <phoneticPr fontId="3"/>
  </si>
  <si>
    <t>［事業所名・現場ID］</t>
    <rPh sb="1" eb="5">
      <t>ジギョウショメイ</t>
    </rPh>
    <rPh sb="6" eb="8">
      <t>ゲンバ</t>
    </rPh>
    <phoneticPr fontId="3"/>
  </si>
  <si>
    <t>許 可 業 種</t>
    <rPh sb="0" eb="1">
      <t>モト</t>
    </rPh>
    <rPh sb="2" eb="3">
      <t>カ</t>
    </rPh>
    <rPh sb="4" eb="5">
      <t>ギョウ</t>
    </rPh>
    <rPh sb="6" eb="7">
      <t>シュ</t>
    </rPh>
    <phoneticPr fontId="3"/>
  </si>
  <si>
    <t>許 可 番 号</t>
    <rPh sb="0" eb="1">
      <t>モト</t>
    </rPh>
    <rPh sb="2" eb="3">
      <t>カ</t>
    </rPh>
    <rPh sb="4" eb="5">
      <t>バン</t>
    </rPh>
    <rPh sb="6" eb="7">
      <t>ゴウ</t>
    </rPh>
    <phoneticPr fontId="3"/>
  </si>
  <si>
    <t>建設業の
許　可</t>
    <rPh sb="0" eb="3">
      <t>ケンセツギョウ</t>
    </rPh>
    <rPh sb="5" eb="6">
      <t>モト</t>
    </rPh>
    <rPh sb="7" eb="8">
      <t>カ</t>
    </rPh>
    <phoneticPr fontId="3"/>
  </si>
  <si>
    <t>工事業</t>
    <rPh sb="0" eb="3">
      <t>コウジギョウ</t>
    </rPh>
    <phoneticPr fontId="3"/>
  </si>
  <si>
    <t>土、建、大、と、石、管、タ、鋼、筋、舗、しゅ、板、塗、防、内、園、具、水、解</t>
    <phoneticPr fontId="3"/>
  </si>
  <si>
    <t>知事　（特-2）　第34号</t>
    <rPh sb="0" eb="2">
      <t>チジ</t>
    </rPh>
    <rPh sb="4" eb="5">
      <t>トク</t>
    </rPh>
    <rPh sb="9" eb="10">
      <t>ダイ</t>
    </rPh>
    <rPh sb="12" eb="13">
      <t>ゴウ</t>
    </rPh>
    <phoneticPr fontId="3"/>
  </si>
  <si>
    <t>工事名称
及　　び
工事内容</t>
    <rPh sb="0" eb="4">
      <t>コウジメイショウ</t>
    </rPh>
    <rPh sb="5" eb="6">
      <t>オヨ</t>
    </rPh>
    <rPh sb="10" eb="12">
      <t>コウジ</t>
    </rPh>
    <rPh sb="12" eb="14">
      <t>ナイヨウ</t>
    </rPh>
    <phoneticPr fontId="3"/>
  </si>
  <si>
    <t>発注者名
及　　　び
住　　　所</t>
    <rPh sb="0" eb="4">
      <t>ハッチュウシャメイ</t>
    </rPh>
    <rPh sb="5" eb="6">
      <t>オヨ</t>
    </rPh>
    <rPh sb="11" eb="12">
      <t>スミ</t>
    </rPh>
    <rPh sb="15" eb="16">
      <t>ショ</t>
    </rPh>
    <phoneticPr fontId="3"/>
  </si>
  <si>
    <t>至</t>
    <rPh sb="0" eb="1">
      <t>イタ</t>
    </rPh>
    <phoneticPr fontId="3"/>
  </si>
  <si>
    <t>契　約　日</t>
    <rPh sb="0" eb="1">
      <t>チギリ</t>
    </rPh>
    <rPh sb="2" eb="3">
      <t>ヤク</t>
    </rPh>
    <rPh sb="4" eb="5">
      <t>ヒ</t>
    </rPh>
    <phoneticPr fontId="3"/>
  </si>
  <si>
    <t>契　約
営 業 所</t>
    <rPh sb="0" eb="1">
      <t>チギリ</t>
    </rPh>
    <rPh sb="2" eb="3">
      <t>ヤク</t>
    </rPh>
    <rPh sb="4" eb="5">
      <t>エイ</t>
    </rPh>
    <rPh sb="6" eb="7">
      <t>ギョウ</t>
    </rPh>
    <rPh sb="8" eb="9">
      <t>ショ</t>
    </rPh>
    <phoneticPr fontId="3"/>
  </si>
  <si>
    <t>名　称</t>
    <rPh sb="0" eb="1">
      <t>ナ</t>
    </rPh>
    <rPh sb="2" eb="3">
      <t>ショウ</t>
    </rPh>
    <phoneticPr fontId="3"/>
  </si>
  <si>
    <t>区　分</t>
    <rPh sb="0" eb="1">
      <t>ク</t>
    </rPh>
    <rPh sb="2" eb="3">
      <t>ブン</t>
    </rPh>
    <phoneticPr fontId="3"/>
  </si>
  <si>
    <t>下請契約</t>
    <rPh sb="0" eb="4">
      <t>シタウケケイヤク</t>
    </rPh>
    <phoneticPr fontId="3"/>
  </si>
  <si>
    <t>株式会社　波多野組</t>
    <rPh sb="0" eb="4">
      <t>カブシキガイシャ</t>
    </rPh>
    <rPh sb="5" eb="9">
      <t>ハタノグミ</t>
    </rPh>
    <phoneticPr fontId="3"/>
  </si>
  <si>
    <t>豊川市金屋橋町36番地</t>
    <rPh sb="0" eb="7">
      <t>トヨカワシカナヤバシチョウ</t>
    </rPh>
    <rPh sb="9" eb="11">
      <t>バンチ</t>
    </rPh>
    <phoneticPr fontId="3"/>
  </si>
  <si>
    <t>健康保険等の
加入状況</t>
    <rPh sb="0" eb="4">
      <t>ケンコウホケン</t>
    </rPh>
    <rPh sb="4" eb="5">
      <t>トウ</t>
    </rPh>
    <rPh sb="7" eb="11">
      <t>カニュウジョウキョウ</t>
    </rPh>
    <phoneticPr fontId="3"/>
  </si>
  <si>
    <t>保険加入の
有無</t>
    <rPh sb="0" eb="4">
      <t>ホケンカニュウ</t>
    </rPh>
    <rPh sb="6" eb="8">
      <t>ウム</t>
    </rPh>
    <phoneticPr fontId="3"/>
  </si>
  <si>
    <t>事業所整理
記号等</t>
    <rPh sb="0" eb="3">
      <t>ジギョウショ</t>
    </rPh>
    <rPh sb="3" eb="5">
      <t>セイリ</t>
    </rPh>
    <rPh sb="6" eb="8">
      <t>キゴウ</t>
    </rPh>
    <rPh sb="8" eb="9">
      <t>トウ</t>
    </rPh>
    <phoneticPr fontId="3"/>
  </si>
  <si>
    <t>発注者の
監督員名</t>
    <rPh sb="0" eb="3">
      <t>ハッチュウシャ</t>
    </rPh>
    <rPh sb="5" eb="9">
      <t>カントクインメイ</t>
    </rPh>
    <phoneticPr fontId="3"/>
  </si>
  <si>
    <t>権限及び
意見申出方法</t>
    <rPh sb="0" eb="3">
      <t>ケンゲンオヨ</t>
    </rPh>
    <rPh sb="5" eb="7">
      <t>イケン</t>
    </rPh>
    <rPh sb="7" eb="9">
      <t>モウシデ</t>
    </rPh>
    <rPh sb="9" eb="11">
      <t>ホウホウ</t>
    </rPh>
    <phoneticPr fontId="3"/>
  </si>
  <si>
    <t>監督員</t>
    <rPh sb="0" eb="3">
      <t>カントクイン</t>
    </rPh>
    <phoneticPr fontId="3"/>
  </si>
  <si>
    <t>専　門
技術者名</t>
    <rPh sb="0" eb="1">
      <t>セン</t>
    </rPh>
    <rPh sb="2" eb="3">
      <t>モン</t>
    </rPh>
    <rPh sb="4" eb="8">
      <t>ギジュツシャメイ</t>
    </rPh>
    <phoneticPr fontId="3"/>
  </si>
  <si>
    <t>現　場
代理人名</t>
    <rPh sb="0" eb="1">
      <t>ゲン</t>
    </rPh>
    <rPh sb="2" eb="3">
      <t>バ</t>
    </rPh>
    <rPh sb="4" eb="8">
      <t>ダイリニンメイ</t>
    </rPh>
    <phoneticPr fontId="3"/>
  </si>
  <si>
    <t>担当工事
内容</t>
    <rPh sb="0" eb="4">
      <t>タントウコウジ</t>
    </rPh>
    <rPh sb="5" eb="7">
      <t>ナイヨウ</t>
    </rPh>
    <phoneticPr fontId="3"/>
  </si>
  <si>
    <t>監理技術者
補佐名</t>
    <rPh sb="0" eb="5">
      <t>カンリギジュツシャ</t>
    </rPh>
    <rPh sb="6" eb="9">
      <t>ホサメイ</t>
    </rPh>
    <phoneticPr fontId="3"/>
  </si>
  <si>
    <t>権限及び
意見申出方法</t>
    <phoneticPr fontId="3"/>
  </si>
  <si>
    <t>専　門
技術者名</t>
    <phoneticPr fontId="3"/>
  </si>
  <si>
    <t>契約書記載のとおり書面とする</t>
    <rPh sb="0" eb="3">
      <t>ケイヤクショ</t>
    </rPh>
    <rPh sb="3" eb="5">
      <t>キサイ</t>
    </rPh>
    <rPh sb="9" eb="11">
      <t>ショメン</t>
    </rPh>
    <phoneticPr fontId="3"/>
  </si>
  <si>
    <t>※1号特定技能外国人の
従事の状況（有無）</t>
    <rPh sb="2" eb="3">
      <t>ゴウ</t>
    </rPh>
    <rPh sb="3" eb="5">
      <t>トクテイ</t>
    </rPh>
    <rPh sb="5" eb="7">
      <t>ギノウ</t>
    </rPh>
    <rPh sb="7" eb="10">
      <t>ガイコクジン</t>
    </rPh>
    <rPh sb="12" eb="14">
      <t>ジュウジ</t>
    </rPh>
    <rPh sb="15" eb="17">
      <t>ジョウキョウ</t>
    </rPh>
    <rPh sb="18" eb="20">
      <t>ウム</t>
    </rPh>
    <phoneticPr fontId="3"/>
  </si>
  <si>
    <t>※外国人技能実習生の
従事の状況（有無）</t>
    <rPh sb="1" eb="4">
      <t>ガイコクジン</t>
    </rPh>
    <rPh sb="4" eb="6">
      <t>ギノウ</t>
    </rPh>
    <rPh sb="6" eb="9">
      <t>ジッシュウセイ</t>
    </rPh>
    <rPh sb="11" eb="13">
      <t>ジュウジ</t>
    </rPh>
    <rPh sb="14" eb="16">
      <t>ジョウキョウ</t>
    </rPh>
    <rPh sb="17" eb="19">
      <t>ウム</t>
    </rPh>
    <phoneticPr fontId="3"/>
  </si>
  <si>
    <t>無</t>
  </si>
  <si>
    <t>住　所
電話番号</t>
    <rPh sb="0" eb="1">
      <t>スミ</t>
    </rPh>
    <rPh sb="2" eb="3">
      <t>ショ</t>
    </rPh>
    <rPh sb="4" eb="8">
      <t>デンワバンゴウ</t>
    </rPh>
    <phoneticPr fontId="3"/>
  </si>
  <si>
    <t>工事名称
及　　 び
工事内容</t>
    <rPh sb="0" eb="4">
      <t>コウジメイショウ</t>
    </rPh>
    <rPh sb="5" eb="6">
      <t>オヨ</t>
    </rPh>
    <rPh sb="11" eb="15">
      <t>コウジナイヨウ</t>
    </rPh>
    <phoneticPr fontId="3"/>
  </si>
  <si>
    <t>契 約 日</t>
    <rPh sb="0" eb="1">
      <t>チギリ</t>
    </rPh>
    <rPh sb="2" eb="3">
      <t>ヤク</t>
    </rPh>
    <rPh sb="4" eb="5">
      <t>ヒ</t>
    </rPh>
    <phoneticPr fontId="3"/>
  </si>
  <si>
    <t>企 業 名 ・
事 業 者 ID</t>
    <rPh sb="0" eb="1">
      <t>キ</t>
    </rPh>
    <rPh sb="2" eb="3">
      <t>ギョウ</t>
    </rPh>
    <rPh sb="4" eb="5">
      <t>ナ</t>
    </rPh>
    <rPh sb="8" eb="9">
      <t>コト</t>
    </rPh>
    <rPh sb="10" eb="11">
      <t>ギョウ</t>
    </rPh>
    <rPh sb="12" eb="13">
      <t>モノ</t>
    </rPh>
    <phoneticPr fontId="3"/>
  </si>
  <si>
    <t>施行に必要な許可業種</t>
    <rPh sb="0" eb="2">
      <t>セコウ</t>
    </rPh>
    <rPh sb="3" eb="5">
      <t>ヒツヨウ</t>
    </rPh>
    <rPh sb="6" eb="10">
      <t>キョカギョウシュ</t>
    </rPh>
    <phoneticPr fontId="3"/>
  </si>
  <si>
    <t>許可番号</t>
    <rPh sb="0" eb="4">
      <t>キョカバンゴウ</t>
    </rPh>
    <phoneticPr fontId="3"/>
  </si>
  <si>
    <t>健康保険等の
加入状況</t>
    <rPh sb="0" eb="4">
      <t>ケンコウ</t>
    </rPh>
    <rPh sb="4" eb="5">
      <t>トウ</t>
    </rPh>
    <rPh sb="7" eb="11">
      <t>カニュウジョウキョウ</t>
    </rPh>
    <phoneticPr fontId="3"/>
  </si>
  <si>
    <t>事業所
整理番号等</t>
    <rPh sb="0" eb="3">
      <t>ジギョウショ</t>
    </rPh>
    <rPh sb="4" eb="9">
      <t>セイリバンゴウトウ</t>
    </rPh>
    <phoneticPr fontId="3"/>
  </si>
  <si>
    <t>※主任技術者名</t>
    <rPh sb="1" eb="7">
      <t>シュニンギジュツシャメイ</t>
    </rPh>
    <phoneticPr fontId="3"/>
  </si>
  <si>
    <t>安全衛生推進者名</t>
    <rPh sb="0" eb="4">
      <t>アンゼンエイセイ</t>
    </rPh>
    <rPh sb="4" eb="7">
      <t>スイシンシャ</t>
    </rPh>
    <rPh sb="7" eb="8">
      <t>メイ</t>
    </rPh>
    <phoneticPr fontId="3"/>
  </si>
  <si>
    <t>雇用管理責任者名</t>
    <rPh sb="0" eb="4">
      <t>コヨウカンリ</t>
    </rPh>
    <rPh sb="4" eb="8">
      <t>セキニンシャメイ</t>
    </rPh>
    <phoneticPr fontId="3"/>
  </si>
  <si>
    <t>担当工事内容</t>
    <rPh sb="0" eb="4">
      <t>タントウコウジ</t>
    </rPh>
    <rPh sb="4" eb="6">
      <t>ナイヨウ</t>
    </rPh>
    <phoneticPr fontId="3"/>
  </si>
  <si>
    <t>※1号特定技能外国人の
従事の状況（有無）</t>
    <phoneticPr fontId="3"/>
  </si>
  <si>
    <t>※外国人技能実習生の
従事の状況（有無）</t>
    <phoneticPr fontId="3"/>
  </si>
  <si>
    <t>《再下請負関係》</t>
    <rPh sb="1" eb="2">
      <t>サイ</t>
    </rPh>
    <rPh sb="2" eb="3">
      <t>シタ</t>
    </rPh>
    <rPh sb="3" eb="5">
      <t>ウケオイ</t>
    </rPh>
    <rPh sb="5" eb="7">
      <t>カンケイ</t>
    </rPh>
    <phoneticPr fontId="16"/>
  </si>
  <si>
    <t>再下請負業者及び再下請負契約関係について次の通り報告いたします。</t>
    <rPh sb="22" eb="23">
      <t>トオ</t>
    </rPh>
    <phoneticPr fontId="16"/>
  </si>
  <si>
    <t>建設業法・雇用改善法等に基づく届出書（変更届）</t>
  </si>
  <si>
    <t>企 業 名 ・
事業者ID</t>
    <rPh sb="8" eb="11">
      <t>ジギョウシャ</t>
    </rPh>
    <phoneticPr fontId="16"/>
  </si>
  <si>
    <t>代表者名</t>
    <rPh sb="0" eb="3">
      <t>ダイヒョウシャ</t>
    </rPh>
    <rPh sb="3" eb="4">
      <t>ナ</t>
    </rPh>
    <phoneticPr fontId="16"/>
  </si>
  <si>
    <t>（再下請負通知書様式）</t>
  </si>
  <si>
    <t>住    所</t>
    <rPh sb="0" eb="6">
      <t>ジュウショ</t>
    </rPh>
    <phoneticPr fontId="16"/>
  </si>
  <si>
    <t>電話番号</t>
    <rPh sb="0" eb="2">
      <t>デンワ</t>
    </rPh>
    <rPh sb="2" eb="4">
      <t>バンゴウ</t>
    </rPh>
    <phoneticPr fontId="16"/>
  </si>
  <si>
    <t>直近上位の</t>
    <rPh sb="0" eb="1">
      <t>チョク</t>
    </rPh>
    <rPh sb="1" eb="2">
      <t>キン</t>
    </rPh>
    <rPh sb="2" eb="4">
      <t>ジョウイ</t>
    </rPh>
    <phoneticPr fontId="16"/>
  </si>
  <si>
    <t>工事名称</t>
    <rPh sb="0" eb="2">
      <t>コウジ</t>
    </rPh>
    <rPh sb="2" eb="4">
      <t>メイショウ</t>
    </rPh>
    <phoneticPr fontId="16"/>
  </si>
  <si>
    <t xml:space="preserve"> 注文者名</t>
    <rPh sb="1" eb="3">
      <t>チュウモン</t>
    </rPh>
    <rPh sb="3" eb="4">
      <t>シャ</t>
    </rPh>
    <rPh sb="4" eb="5">
      <t>ナ</t>
    </rPh>
    <phoneticPr fontId="16"/>
  </si>
  <si>
    <t>【報告下請負業者】</t>
    <phoneticPr fontId="16"/>
  </si>
  <si>
    <t>及　　び</t>
    <rPh sb="0" eb="1">
      <t>オヨ</t>
    </rPh>
    <phoneticPr fontId="16"/>
  </si>
  <si>
    <t>工事内容</t>
    <rPh sb="0" eb="2">
      <t>コウジ</t>
    </rPh>
    <rPh sb="2" eb="4">
      <t>ナイヨウ</t>
    </rPh>
    <phoneticPr fontId="16"/>
  </si>
  <si>
    <t>現場代理人名</t>
    <rPh sb="0" eb="2">
      <t>ゲンバ</t>
    </rPh>
    <rPh sb="2" eb="5">
      <t>ダイリニン</t>
    </rPh>
    <rPh sb="5" eb="6">
      <t>メイ</t>
    </rPh>
    <phoneticPr fontId="16"/>
  </si>
  <si>
    <t>住　  所</t>
    <rPh sb="0" eb="5">
      <t>ジュウショ</t>
    </rPh>
    <phoneticPr fontId="16"/>
  </si>
  <si>
    <t>工   期</t>
    <rPh sb="0" eb="5">
      <t>コウキ</t>
    </rPh>
    <phoneticPr fontId="16"/>
  </si>
  <si>
    <t>契 約 日</t>
    <rPh sb="0" eb="3">
      <t>ケイヤク</t>
    </rPh>
    <rPh sb="4" eb="5">
      <t>ビ</t>
    </rPh>
    <phoneticPr fontId="16"/>
  </si>
  <si>
    <t>(所 長 名)</t>
  </si>
  <si>
    <t>殿</t>
    <rPh sb="0" eb="1">
      <t>トノ</t>
    </rPh>
    <phoneticPr fontId="16"/>
  </si>
  <si>
    <t>元請名称 ・
事業者ID</t>
    <rPh sb="0" eb="2">
      <t>モトウ</t>
    </rPh>
    <rPh sb="2" eb="4">
      <t>メイショウ</t>
    </rPh>
    <phoneticPr fontId="16"/>
  </si>
  <si>
    <t>施工に必要な許可業種</t>
    <rPh sb="0" eb="1">
      <t>セコウ</t>
    </rPh>
    <rPh sb="1" eb="2">
      <t>コウ</t>
    </rPh>
    <rPh sb="3" eb="5">
      <t>ヒツヨウ</t>
    </rPh>
    <rPh sb="6" eb="8">
      <t>キョカ</t>
    </rPh>
    <rPh sb="8" eb="10">
      <t>ギョウシュ</t>
    </rPh>
    <phoneticPr fontId="16"/>
  </si>
  <si>
    <t>許  可  番  号</t>
    <rPh sb="0" eb="4">
      <t>キョカ</t>
    </rPh>
    <rPh sb="6" eb="10">
      <t>バンゴウ</t>
    </rPh>
    <phoneticPr fontId="16"/>
  </si>
  <si>
    <t>許可(更新)年月日</t>
    <rPh sb="0" eb="2">
      <t>キョカ</t>
    </rPh>
    <rPh sb="3" eb="5">
      <t>コウシン</t>
    </rPh>
    <rPh sb="6" eb="9">
      <t>ネンガッピ</t>
    </rPh>
    <phoneticPr fontId="16"/>
  </si>
  <si>
    <t>企業名 ・
事業者ID</t>
    <phoneticPr fontId="16"/>
  </si>
  <si>
    <t>作業所名称</t>
    <rPh sb="0" eb="2">
      <t>サギョウ</t>
    </rPh>
    <rPh sb="2" eb="3">
      <t>ショ</t>
    </rPh>
    <rPh sb="3" eb="5">
      <t>メイショウ</t>
    </rPh>
    <phoneticPr fontId="49"/>
  </si>
  <si>
    <t>建設業の</t>
    <rPh sb="0" eb="2">
      <t>ケンセツ</t>
    </rPh>
    <rPh sb="2" eb="3">
      <t>ギョウ</t>
    </rPh>
    <phoneticPr fontId="16"/>
  </si>
  <si>
    <t>許　　可</t>
    <rPh sb="0" eb="4">
      <t>キョカ</t>
    </rPh>
    <phoneticPr fontId="16"/>
  </si>
  <si>
    <t>《自社に関する事項》</t>
    <rPh sb="1" eb="3">
      <t>ジシャ</t>
    </rPh>
    <rPh sb="4" eb="5">
      <t>カン</t>
    </rPh>
    <rPh sb="7" eb="9">
      <t>ジコウ</t>
    </rPh>
    <phoneticPr fontId="16"/>
  </si>
  <si>
    <t>及　　び</t>
  </si>
  <si>
    <t>健康保険等の加入状況</t>
    <rPh sb="0" eb="2">
      <t>ケンコウ</t>
    </rPh>
    <rPh sb="2" eb="4">
      <t>ホケン</t>
    </rPh>
    <rPh sb="4" eb="5">
      <t>ナド</t>
    </rPh>
    <rPh sb="6" eb="8">
      <t>カニュウ</t>
    </rPh>
    <rPh sb="8" eb="10">
      <t>ジョウキョウ</t>
    </rPh>
    <phoneticPr fontId="9"/>
  </si>
  <si>
    <t>保険加入の
有無</t>
    <rPh sb="0" eb="2">
      <t>ホケン</t>
    </rPh>
    <rPh sb="2" eb="4">
      <t>カニュウ</t>
    </rPh>
    <rPh sb="6" eb="8">
      <t>ウム</t>
    </rPh>
    <phoneticPr fontId="9"/>
  </si>
  <si>
    <t>健康保険</t>
    <rPh sb="0" eb="2">
      <t>ケンコウ</t>
    </rPh>
    <rPh sb="2" eb="4">
      <t>ホケン</t>
    </rPh>
    <phoneticPr fontId="9"/>
  </si>
  <si>
    <t>厚生年金保険</t>
    <rPh sb="0" eb="2">
      <t>コウセイ</t>
    </rPh>
    <rPh sb="2" eb="4">
      <t>ネンキン</t>
    </rPh>
    <rPh sb="4" eb="6">
      <t>ホケン</t>
    </rPh>
    <phoneticPr fontId="9"/>
  </si>
  <si>
    <t>雇用保険</t>
    <rPh sb="0" eb="2">
      <t>コヨウ</t>
    </rPh>
    <rPh sb="2" eb="4">
      <t>ホケン</t>
    </rPh>
    <phoneticPr fontId="9"/>
  </si>
  <si>
    <t>注文者との契約日</t>
    <rPh sb="0" eb="2">
      <t>チュウモン</t>
    </rPh>
    <rPh sb="2" eb="3">
      <t>シャ</t>
    </rPh>
    <rPh sb="5" eb="7">
      <t>ケイヤク</t>
    </rPh>
    <rPh sb="7" eb="8">
      <t>ビ</t>
    </rPh>
    <phoneticPr fontId="16"/>
  </si>
  <si>
    <t>事業所
整理記号等</t>
  </si>
  <si>
    <t>営業所の名称</t>
    <rPh sb="0" eb="3">
      <t>エイギョウショ</t>
    </rPh>
    <rPh sb="4" eb="6">
      <t>メイショウ</t>
    </rPh>
    <phoneticPr fontId="9"/>
  </si>
  <si>
    <t>安全衛生責任者名</t>
    <rPh sb="0" eb="2">
      <t>アンゼン</t>
    </rPh>
    <rPh sb="2" eb="4">
      <t>エイセイ</t>
    </rPh>
    <rPh sb="4" eb="7">
      <t>セキニンシャ</t>
    </rPh>
    <rPh sb="7" eb="8">
      <t>ナ</t>
    </rPh>
    <phoneticPr fontId="16"/>
  </si>
  <si>
    <t>権 限 及 び</t>
    <phoneticPr fontId="51"/>
  </si>
  <si>
    <t>安全衛生推進者名</t>
    <rPh sb="0" eb="2">
      <t>アンゼン</t>
    </rPh>
    <rPh sb="2" eb="4">
      <t>エイセイ</t>
    </rPh>
    <rPh sb="4" eb="7">
      <t>スイシンシャ</t>
    </rPh>
    <rPh sb="7" eb="8">
      <t>ナ</t>
    </rPh>
    <phoneticPr fontId="16"/>
  </si>
  <si>
    <t>意見申出方法</t>
    <phoneticPr fontId="51"/>
  </si>
  <si>
    <t>※主任技術者名</t>
    <rPh sb="1" eb="3">
      <t>シュニン</t>
    </rPh>
    <rPh sb="3" eb="6">
      <t>ギジュツシャ</t>
    </rPh>
    <rPh sb="6" eb="7">
      <t>ナ</t>
    </rPh>
    <phoneticPr fontId="16"/>
  </si>
  <si>
    <t>雇用管理責任者名</t>
    <rPh sb="0" eb="2">
      <t>コヨウ</t>
    </rPh>
    <rPh sb="2" eb="4">
      <t>カンリ</t>
    </rPh>
    <rPh sb="4" eb="7">
      <t>セキニンシャ</t>
    </rPh>
    <rPh sb="7" eb="8">
      <t>メイ</t>
    </rPh>
    <phoneticPr fontId="16"/>
  </si>
  <si>
    <t>資 格 内 容</t>
    <rPh sb="0" eb="3">
      <t>シカク</t>
    </rPh>
    <rPh sb="4" eb="7">
      <t>ナイヨウ</t>
    </rPh>
    <phoneticPr fontId="16"/>
  </si>
  <si>
    <t>※専門技術者名</t>
    <rPh sb="1" eb="3">
      <t>センモン</t>
    </rPh>
    <rPh sb="3" eb="6">
      <t>ギジュツシャ</t>
    </rPh>
    <rPh sb="6" eb="7">
      <t>ナ</t>
    </rPh>
    <phoneticPr fontId="16"/>
  </si>
  <si>
    <t>資 格 内 容</t>
  </si>
  <si>
    <t>監 督 員 名</t>
    <rPh sb="0" eb="3">
      <t>カントク</t>
    </rPh>
    <rPh sb="4" eb="5">
      <t>イン</t>
    </rPh>
    <rPh sb="6" eb="7">
      <t>ナ</t>
    </rPh>
    <phoneticPr fontId="16"/>
  </si>
  <si>
    <t>※１号特定技能外国人の
従事の状況（有無）</t>
    <phoneticPr fontId="16"/>
  </si>
  <si>
    <t>※外国人技能実習生の
従事の状況（有無）</t>
    <phoneticPr fontId="16"/>
  </si>
  <si>
    <t>６　健康保険等の加入状況の保険加入の有無欄には、各保険の適用を受ける営業所について届出を行っている場合は「加入」を、行っていない場合(適用を受ける</t>
    <phoneticPr fontId="16"/>
  </si>
  <si>
    <t>　　営業所が複数あり、そのうち一部について行っていない場合を含む)は「未加入」を、従業員規模等により各保険の適用が除外される場合は「適用除外」を記入する。</t>
    <phoneticPr fontId="16"/>
  </si>
  <si>
    <t>　　事業所整理記号等の営業所の名称欄には、この様式左側の営業所の名称欄には元請契約に係る営業所の名称及び下請契約に係る営業所の名称を、</t>
    <phoneticPr fontId="16"/>
  </si>
  <si>
    <t>　　右側の一次下請負人に関する事項は請負契約に係る営業所の名称を、健康保険欄には、事業所整理記号及び事業所番号(健康保険組合にあっては組合名)を、</t>
    <phoneticPr fontId="16"/>
  </si>
  <si>
    <t>　　一括適用の承認に係る営業所の場合は、本店の整理記号及び事業所番号を、厚生年金保険欄には、事業所整理記号及び事業所番号を、一括適用の承認に係る</t>
    <phoneticPr fontId="16"/>
  </si>
  <si>
    <t>　　営業所の場合は、本店の整理記号及び事業所番号を、雇用保険欄には、労働保険番号を、継続事業の一括の認可に係る営業所の場合は、本店の労働</t>
    <phoneticPr fontId="16"/>
  </si>
  <si>
    <t>　　保険番号をそれぞれ記載する。 なお、この様式左側について、直近上位の注文者との請負契約に係る営業所以外の営業所で再下請負業者との請負契約を行う場合</t>
    <phoneticPr fontId="16"/>
  </si>
  <si>
    <t>　　には欄をそれぞれ追加する。</t>
    <phoneticPr fontId="16"/>
  </si>
  <si>
    <t>※［主任技術者、専門技術者記入要領］</t>
    <phoneticPr fontId="16"/>
  </si>
  <si>
    <t>１　主任技術者の配属状況について「専任・非専任]のいずれかを記入すること。</t>
    <phoneticPr fontId="16"/>
  </si>
  <si>
    <t>２　専門技術者には、土木・建築一式工事を施工する場合等でその工事に含まれる専門工事を施工するために必要な主任技術者を記載する。(一式工事の主任技術者が</t>
    <phoneticPr fontId="16"/>
  </si>
  <si>
    <t>　　専門工事の主任技術者としての資格を有する場合は専門技術者を兼ねることができる。)</t>
    <phoneticPr fontId="16"/>
  </si>
  <si>
    <t>(記入要領)</t>
  </si>
  <si>
    <t>１　報告下請負業者は直近上位の注文者に提出すること。</t>
    <phoneticPr fontId="16"/>
  </si>
  <si>
    <t xml:space="preserve">３　主任技術者の資格内容（該当するものを選んで記載する。） </t>
    <phoneticPr fontId="16"/>
  </si>
  <si>
    <t>２　再下請負契約がある場合は、《再下請負契約関係》欄(当用紙の右部分)を記入するとともに、次の契約書類</t>
    <phoneticPr fontId="16"/>
  </si>
  <si>
    <t>　①経験年数による場合</t>
    <phoneticPr fontId="16"/>
  </si>
  <si>
    <t>②資格等による場合</t>
    <phoneticPr fontId="16"/>
  </si>
  <si>
    <t>　　(公共工事以外は請負代金額の記載は不要)の写しを全ての階層について提出する。なお、再下請が複数ある場合は、</t>
    <phoneticPr fontId="16"/>
  </si>
  <si>
    <t>　　　1）　大学卒[指定学科]　　　　　　3年以上の実務経験</t>
    <phoneticPr fontId="16"/>
  </si>
  <si>
    <t>　　1）　建設業法「技術検定」</t>
    <phoneticPr fontId="16"/>
  </si>
  <si>
    <t>　　《再下請負契約関係》欄を コピーして使用する。</t>
    <phoneticPr fontId="16"/>
  </si>
  <si>
    <t>　　　　　(短大・高専卒業者を含む。)</t>
    <phoneticPr fontId="16"/>
  </si>
  <si>
    <t>　　2）　建築士法「建築士試験」</t>
    <phoneticPr fontId="16"/>
  </si>
  <si>
    <t>　　　　　　　①請負契約書、〈注文書・請書等〉②請負契約約款</t>
    <phoneticPr fontId="16"/>
  </si>
  <si>
    <t>　　　2）　高校卒[指定学科]　　　　　　5年以上の実務経験</t>
    <phoneticPr fontId="16"/>
  </si>
  <si>
    <t>３　一次下請負業者は、二次下請負業者以下の業者から提出された書類とともに様式第1号-乙に準じ下請負業者編成表を作成の上、</t>
    <phoneticPr fontId="16"/>
  </si>
  <si>
    <t>　　　3）　その他　　　　　　　　　　　　　10年以上の実務経験</t>
    <phoneticPr fontId="16"/>
  </si>
  <si>
    <t>　　4）　電気工事士法「電気工事士試験」</t>
    <phoneticPr fontId="16"/>
  </si>
  <si>
    <t>　　元請に届け出ること。</t>
    <phoneticPr fontId="16"/>
  </si>
  <si>
    <t>　　5）　電気事業法「電気主任技術者国家試験等」</t>
    <phoneticPr fontId="16"/>
  </si>
  <si>
    <t>４　この届出事項に変更があった場合は直ちに再提出すること。</t>
    <phoneticPr fontId="16"/>
  </si>
  <si>
    <t>　　6）　消防法「消防設備士試験」</t>
    <phoneticPr fontId="16"/>
  </si>
  <si>
    <t>５　出入国及難民認定法(昭和26政令319号)別表第1の2の表の技能実習の在留資格を決定された者(以下「外国人技能実習生」という。)が、</t>
    <phoneticPr fontId="16"/>
  </si>
  <si>
    <t>　　7）　職業能力開発促進法「技能検定」</t>
    <phoneticPr fontId="16"/>
  </si>
  <si>
    <t>　　当該建設工事に従事する場合は「有」、従事する予定がない場合は 「無」を記入する。</t>
    <phoneticPr fontId="16"/>
  </si>
  <si>
    <t>加入状況　健康保険</t>
    <phoneticPr fontId="3"/>
  </si>
  <si>
    <t>加入状況　厚生年金保険</t>
    <rPh sb="0" eb="2">
      <t>カニュウ</t>
    </rPh>
    <rPh sb="2" eb="4">
      <t>ジョウキョウ</t>
    </rPh>
    <rPh sb="5" eb="7">
      <t>コウセイ</t>
    </rPh>
    <rPh sb="7" eb="9">
      <t>ネンキン</t>
    </rPh>
    <rPh sb="9" eb="11">
      <t>ホケン</t>
    </rPh>
    <phoneticPr fontId="8"/>
  </si>
  <si>
    <t>加入状況　雇用保険</t>
    <rPh sb="0" eb="2">
      <t>カニュウ</t>
    </rPh>
    <rPh sb="2" eb="4">
      <t>ジョウキョウ</t>
    </rPh>
    <rPh sb="5" eb="7">
      <t>コヨウ</t>
    </rPh>
    <rPh sb="7" eb="9">
      <t>ホケン</t>
    </rPh>
    <phoneticPr fontId="8"/>
  </si>
  <si>
    <t>有　・　無</t>
  </si>
  <si>
    <t>有　・　無</t>
    <phoneticPr fontId="3"/>
  </si>
  <si>
    <t>標準様式第１号－乙</t>
    <rPh sb="0" eb="2">
      <t>ヒョウジュン</t>
    </rPh>
    <rPh sb="2" eb="4">
      <t>ヨウシキ</t>
    </rPh>
    <rPh sb="4" eb="5">
      <t>ダイ</t>
    </rPh>
    <rPh sb="6" eb="7">
      <t>ゴウ</t>
    </rPh>
    <rPh sb="8" eb="9">
      <t>オツ</t>
    </rPh>
    <phoneticPr fontId="16"/>
  </si>
  <si>
    <t>下請負業者編成表</t>
    <phoneticPr fontId="53"/>
  </si>
  <si>
    <t>（一次下請負業者＝作成下請負業者）</t>
    <rPh sb="9" eb="10">
      <t>シタ</t>
    </rPh>
    <rPh sb="10" eb="12">
      <t>ウケオイ</t>
    </rPh>
    <rPh sb="12" eb="14">
      <t>ギョウシャ</t>
    </rPh>
    <phoneticPr fontId="16"/>
  </si>
  <si>
    <t>企　　業　　名</t>
    <rPh sb="0" eb="1">
      <t>キ</t>
    </rPh>
    <rPh sb="3" eb="4">
      <t>ゴウ</t>
    </rPh>
    <rPh sb="6" eb="7">
      <t>ナ</t>
    </rPh>
    <phoneticPr fontId="16"/>
  </si>
  <si>
    <t>代  表  者  名</t>
    <rPh sb="0" eb="1">
      <t>ダイ</t>
    </rPh>
    <rPh sb="3" eb="4">
      <t>ヒョウ</t>
    </rPh>
    <rPh sb="6" eb="7">
      <t>モノ</t>
    </rPh>
    <rPh sb="9" eb="10">
      <t>ナ</t>
    </rPh>
    <phoneticPr fontId="16"/>
  </si>
  <si>
    <t>建設業許可番号1</t>
    <rPh sb="0" eb="7">
      <t>ケンセツギョウキョカバンゴウ</t>
    </rPh>
    <phoneticPr fontId="16"/>
  </si>
  <si>
    <t>建設業許可番号2</t>
    <rPh sb="0" eb="7">
      <t>ケンセツギョウキョカバンゴウ</t>
    </rPh>
    <phoneticPr fontId="16"/>
  </si>
  <si>
    <t>安全衛生責任者</t>
    <rPh sb="0" eb="2">
      <t>アンゼン</t>
    </rPh>
    <rPh sb="2" eb="4">
      <t>エイセイ</t>
    </rPh>
    <rPh sb="4" eb="7">
      <t>セキニンシャ</t>
    </rPh>
    <phoneticPr fontId="16"/>
  </si>
  <si>
    <t>主 任 技 術 者</t>
    <rPh sb="0" eb="3">
      <t>シュニン</t>
    </rPh>
    <rPh sb="4" eb="9">
      <t>ギジュツシャ</t>
    </rPh>
    <phoneticPr fontId="16"/>
  </si>
  <si>
    <t>専 門 技 術 者</t>
    <rPh sb="0" eb="3">
      <t>センモン</t>
    </rPh>
    <rPh sb="4" eb="9">
      <t>ギジュツシャ</t>
    </rPh>
    <phoneticPr fontId="16"/>
  </si>
  <si>
    <t>担当工事内容</t>
    <rPh sb="0" eb="2">
      <t>タントウ</t>
    </rPh>
    <rPh sb="2" eb="4">
      <t>コウジ</t>
    </rPh>
    <rPh sb="4" eb="6">
      <t>ナイヨウ</t>
    </rPh>
    <phoneticPr fontId="16"/>
  </si>
  <si>
    <t>特定専門工事の該当</t>
    <rPh sb="0" eb="6">
      <t>トクテイセンモンコウジ</t>
    </rPh>
    <rPh sb="7" eb="9">
      <t>ガイトウ</t>
    </rPh>
    <phoneticPr fontId="16"/>
  </si>
  <si>
    <t>登録基幹技能者</t>
    <rPh sb="0" eb="1">
      <t>ノボル</t>
    </rPh>
    <rPh sb="1" eb="2">
      <t>ロク</t>
    </rPh>
    <rPh sb="2" eb="3">
      <t>モト</t>
    </rPh>
    <rPh sb="3" eb="4">
      <t>ミキ</t>
    </rPh>
    <rPh sb="4" eb="5">
      <t>ワザ</t>
    </rPh>
    <rPh sb="5" eb="6">
      <t>ノウ</t>
    </rPh>
    <rPh sb="6" eb="7">
      <t>シャ</t>
    </rPh>
    <phoneticPr fontId="16"/>
  </si>
  <si>
    <t>工　期</t>
    <rPh sb="0" eb="3">
      <t>コウキ</t>
    </rPh>
    <phoneticPr fontId="16"/>
  </si>
  <si>
    <t xml:space="preserve"> (二次下請負業者)</t>
    <phoneticPr fontId="53"/>
  </si>
  <si>
    <t>代  表  者  名</t>
    <rPh sb="0" eb="1">
      <t>ダイ</t>
    </rPh>
    <rPh sb="3" eb="4">
      <t>ヒョウ</t>
    </rPh>
    <rPh sb="6" eb="7">
      <t>モノ</t>
    </rPh>
    <rPh sb="9" eb="10">
      <t>ナ</t>
    </rPh>
    <phoneticPr fontId="8"/>
  </si>
  <si>
    <t>工 期</t>
    <rPh sb="0" eb="3">
      <t>コウキ</t>
    </rPh>
    <phoneticPr fontId="16"/>
  </si>
  <si>
    <t xml:space="preserve"> (三次下請負業者)</t>
    <phoneticPr fontId="53"/>
  </si>
  <si>
    <t xml:space="preserve"> (四次下請負業者)</t>
    <phoneticPr fontId="53"/>
  </si>
  <si>
    <t xml:space="preserve"> (五次下請負業者)</t>
    <rPh sb="2" eb="3">
      <t>ゴ</t>
    </rPh>
    <phoneticPr fontId="53"/>
  </si>
  <si>
    <t>(記入要領）  １．一次下請負業者は、二次下請負業者以下の業者から提出された「届出書」(第1号－甲) に基づいて本表を作成の上、</t>
    <rPh sb="8" eb="10">
      <t>テイシュツ</t>
    </rPh>
    <rPh sb="14" eb="15">
      <t>トド</t>
    </rPh>
    <rPh sb="15" eb="16">
      <t>デ</t>
    </rPh>
    <rPh sb="16" eb="17">
      <t>ショ</t>
    </rPh>
    <rPh sb="19" eb="21">
      <t>イコウ</t>
    </rPh>
    <rPh sb="22" eb="23">
      <t>ゴウ</t>
    </rPh>
    <rPh sb="24" eb="25">
      <t>コウ</t>
    </rPh>
    <rPh sb="26" eb="27">
      <t>シタ</t>
    </rPh>
    <rPh sb="37" eb="38">
      <t>ダイ</t>
    </rPh>
    <phoneticPr fontId="16"/>
  </si>
  <si>
    <t>　 元請に届出ること。</t>
    <rPh sb="2" eb="4">
      <t>モトウ</t>
    </rPh>
    <rPh sb="5" eb="7">
      <t>トドケデ</t>
    </rPh>
    <phoneticPr fontId="16"/>
  </si>
  <si>
    <t xml:space="preserve"> </t>
  </si>
  <si>
    <t xml:space="preserve"> 　２．この下請負業者編成表でまとめきれない場合には、本様式をコピーするなどして適宜使用すること。</t>
    <rPh sb="6" eb="7">
      <t>シタ</t>
    </rPh>
    <rPh sb="7" eb="9">
      <t>ウケオイ</t>
    </rPh>
    <rPh sb="9" eb="11">
      <t>ギョウシャ</t>
    </rPh>
    <rPh sb="11" eb="13">
      <t>ヘンセイ</t>
    </rPh>
    <rPh sb="13" eb="14">
      <t>ヒョウ</t>
    </rPh>
    <rPh sb="22" eb="24">
      <t>バアイ</t>
    </rPh>
    <rPh sb="27" eb="28">
      <t>ホン</t>
    </rPh>
    <rPh sb="28" eb="30">
      <t>ヨウシキ</t>
    </rPh>
    <rPh sb="40" eb="42">
      <t>テキギ</t>
    </rPh>
    <rPh sb="42" eb="44">
      <t>シヨウ</t>
    </rPh>
    <phoneticPr fontId="16"/>
  </si>
  <si>
    <t xml:space="preserve">   ３．二次下請負業者を使用しない場合は、この書類は提出不要。</t>
    <rPh sb="5" eb="7">
      <t>ニジ</t>
    </rPh>
    <rPh sb="7" eb="8">
      <t>シタ</t>
    </rPh>
    <rPh sb="8" eb="10">
      <t>ウケオイ</t>
    </rPh>
    <rPh sb="10" eb="12">
      <t>ギョウシャ</t>
    </rPh>
    <rPh sb="13" eb="15">
      <t>シヨウ</t>
    </rPh>
    <rPh sb="18" eb="20">
      <t>バアイ</t>
    </rPh>
    <rPh sb="24" eb="26">
      <t>ショルイ</t>
    </rPh>
    <rPh sb="27" eb="29">
      <t>テイシュツ</t>
    </rPh>
    <rPh sb="29" eb="31">
      <t>フヨウ</t>
    </rPh>
    <phoneticPr fontId="16"/>
  </si>
  <si>
    <t>標準様式第４号</t>
    <rPh sb="0" eb="2">
      <t>ヒョウジュン</t>
    </rPh>
    <rPh sb="2" eb="4">
      <t>ヨウシキ</t>
    </rPh>
    <rPh sb="4" eb="5">
      <t>ダイ</t>
    </rPh>
    <rPh sb="6" eb="7">
      <t>ゴウ</t>
    </rPh>
    <phoneticPr fontId="16"/>
  </si>
  <si>
    <t>工事作業所災害防止協議会兼施工体系図</t>
  </si>
  <si>
    <t>発　注　者　名</t>
    <rPh sb="0" eb="1">
      <t>パツ</t>
    </rPh>
    <rPh sb="2" eb="3">
      <t>チュウ</t>
    </rPh>
    <rPh sb="4" eb="5">
      <t>モノ</t>
    </rPh>
    <rPh sb="6" eb="7">
      <t>メイ</t>
    </rPh>
    <phoneticPr fontId="16"/>
  </si>
  <si>
    <t>工期</t>
    <rPh sb="0" eb="2">
      <t>コウキ</t>
    </rPh>
    <phoneticPr fontId="16"/>
  </si>
  <si>
    <t>工　事　名　称</t>
    <rPh sb="0" eb="1">
      <t>コウ</t>
    </rPh>
    <rPh sb="2" eb="3">
      <t>コト</t>
    </rPh>
    <rPh sb="4" eb="5">
      <t>ナ</t>
    </rPh>
    <rPh sb="6" eb="7">
      <t>ショウ</t>
    </rPh>
    <phoneticPr fontId="16"/>
  </si>
  <si>
    <t>元請名・事業者ID</t>
    <rPh sb="0" eb="2">
      <t>モトウケ</t>
    </rPh>
    <rPh sb="2" eb="3">
      <t>メイ</t>
    </rPh>
    <rPh sb="4" eb="7">
      <t>ジギョウシャ</t>
    </rPh>
    <phoneticPr fontId="16"/>
  </si>
  <si>
    <t>企業名・事業者ID</t>
    <phoneticPr fontId="16"/>
  </si>
  <si>
    <t>監　督　員　名</t>
    <rPh sb="0" eb="1">
      <t>ミ</t>
    </rPh>
    <rPh sb="2" eb="3">
      <t>トク</t>
    </rPh>
    <rPh sb="4" eb="5">
      <t>イン</t>
    </rPh>
    <rPh sb="6" eb="7">
      <t>メイ</t>
    </rPh>
    <phoneticPr fontId="16"/>
  </si>
  <si>
    <t>代　表　者　名</t>
    <rPh sb="0" eb="1">
      <t>ダイ</t>
    </rPh>
    <rPh sb="2" eb="3">
      <t>オモテ</t>
    </rPh>
    <rPh sb="4" eb="5">
      <t>モノ</t>
    </rPh>
    <rPh sb="6" eb="7">
      <t>ナ</t>
    </rPh>
    <phoneticPr fontId="16"/>
  </si>
  <si>
    <t>建設業許可番号1</t>
    <rPh sb="0" eb="3">
      <t>ケンセツギョウ</t>
    </rPh>
    <rPh sb="3" eb="5">
      <t>キョカ</t>
    </rPh>
    <rPh sb="5" eb="7">
      <t>バンゴウ</t>
    </rPh>
    <phoneticPr fontId="16"/>
  </si>
  <si>
    <t>監理技術者を
補佐する者</t>
    <rPh sb="0" eb="2">
      <t>カンリ</t>
    </rPh>
    <rPh sb="2" eb="5">
      <t>ギジュツシャ</t>
    </rPh>
    <rPh sb="7" eb="9">
      <t>ホサ</t>
    </rPh>
    <rPh sb="11" eb="12">
      <t>モノ</t>
    </rPh>
    <phoneticPr fontId="16"/>
  </si>
  <si>
    <t>　</t>
  </si>
  <si>
    <t>建設業許可番号2</t>
    <rPh sb="0" eb="3">
      <t>ケンセツギョウ</t>
    </rPh>
    <rPh sb="3" eb="5">
      <t>キョカ</t>
    </rPh>
    <rPh sb="5" eb="7">
      <t>バンゴウ</t>
    </rPh>
    <phoneticPr fontId="16"/>
  </si>
  <si>
    <t>専門技術者名</t>
    <rPh sb="0" eb="2">
      <t>センモン</t>
    </rPh>
    <rPh sb="2" eb="5">
      <t>ギジュツシャ</t>
    </rPh>
    <rPh sb="5" eb="6">
      <t>メイ</t>
    </rPh>
    <phoneticPr fontId="16"/>
  </si>
  <si>
    <t>主 任 技 術 者</t>
    <rPh sb="0" eb="1">
      <t>シュ</t>
    </rPh>
    <rPh sb="2" eb="3">
      <t>ニン</t>
    </rPh>
    <rPh sb="4" eb="5">
      <t>ワザ</t>
    </rPh>
    <rPh sb="6" eb="7">
      <t>ジュツ</t>
    </rPh>
    <rPh sb="8" eb="9">
      <t>モノ</t>
    </rPh>
    <phoneticPr fontId="16"/>
  </si>
  <si>
    <t>特定専門工事
該当の有無</t>
    <rPh sb="0" eb="2">
      <t>トクテイ</t>
    </rPh>
    <rPh sb="2" eb="4">
      <t>センモン</t>
    </rPh>
    <rPh sb="4" eb="6">
      <t>コウジ</t>
    </rPh>
    <rPh sb="7" eb="9">
      <t>ガイトウ</t>
    </rPh>
    <rPh sb="10" eb="12">
      <t>ウム</t>
    </rPh>
    <phoneticPr fontId="16"/>
  </si>
  <si>
    <t>専 門 技 術 者</t>
    <rPh sb="0" eb="1">
      <t>セン</t>
    </rPh>
    <rPh sb="2" eb="3">
      <t>モン</t>
    </rPh>
    <rPh sb="4" eb="5">
      <t>ワザ</t>
    </rPh>
    <rPh sb="6" eb="7">
      <t>ジュツ</t>
    </rPh>
    <rPh sb="8" eb="9">
      <t>シャ</t>
    </rPh>
    <phoneticPr fontId="16"/>
  </si>
  <si>
    <t>元方安全衛生管理者</t>
    <rPh sb="0" eb="1">
      <t>モト</t>
    </rPh>
    <rPh sb="1" eb="2">
      <t>カタ</t>
    </rPh>
    <rPh sb="2" eb="4">
      <t>アンゼン</t>
    </rPh>
    <rPh sb="4" eb="6">
      <t>エイセイ</t>
    </rPh>
    <rPh sb="6" eb="8">
      <t>カンリ</t>
    </rPh>
    <rPh sb="8" eb="9">
      <t>シャ</t>
    </rPh>
    <phoneticPr fontId="16"/>
  </si>
  <si>
    <t>会　　　　長</t>
    <rPh sb="0" eb="1">
      <t>カイ</t>
    </rPh>
    <rPh sb="5" eb="6">
      <t>チョウ</t>
    </rPh>
    <phoneticPr fontId="16"/>
  </si>
  <si>
    <t>統括安全衛生責任者</t>
    <phoneticPr fontId="16"/>
  </si>
  <si>
    <t>書　　　　　記</t>
    <rPh sb="0" eb="1">
      <t>ショ</t>
    </rPh>
    <rPh sb="6" eb="7">
      <t>キ</t>
    </rPh>
    <phoneticPr fontId="16"/>
  </si>
  <si>
    <t>副　　会　　長</t>
    <rPh sb="0" eb="1">
      <t>フク</t>
    </rPh>
    <rPh sb="3" eb="4">
      <t>カイ</t>
    </rPh>
    <rPh sb="6" eb="7">
      <t>チョウ</t>
    </rPh>
    <phoneticPr fontId="16"/>
  </si>
  <si>
    <t>※この書類は、下請負業者編成表に基づき、元請業者が作成する。</t>
    <rPh sb="3" eb="5">
      <t>ショルイ</t>
    </rPh>
    <rPh sb="7" eb="8">
      <t>シタ</t>
    </rPh>
    <rPh sb="8" eb="10">
      <t>ウケオイ</t>
    </rPh>
    <rPh sb="10" eb="12">
      <t>ギョウシャ</t>
    </rPh>
    <rPh sb="12" eb="14">
      <t>ヘンセイ</t>
    </rPh>
    <rPh sb="14" eb="15">
      <t>ヒョウ</t>
    </rPh>
    <rPh sb="16" eb="17">
      <t>モト</t>
    </rPh>
    <phoneticPr fontId="16"/>
  </si>
  <si>
    <t>神谷　文典</t>
    <rPh sb="0" eb="1">
      <t>カミヤ</t>
    </rPh>
    <rPh sb="2" eb="4">
      <t>フミノリ</t>
    </rPh>
    <phoneticPr fontId="3"/>
  </si>
  <si>
    <t>原則的には危険有害業務の就労はさけ、やむを得ず就労させる場合は職長の直接指揮により、安全措置等を講じて</t>
    <rPh sb="0" eb="3">
      <t>ゲンソクテキ</t>
    </rPh>
    <rPh sb="5" eb="11">
      <t>キケンユウガイギョウム</t>
    </rPh>
    <rPh sb="12" eb="14">
      <t>シュウロウ</t>
    </rPh>
    <rPh sb="21" eb="22">
      <t>エ</t>
    </rPh>
    <rPh sb="23" eb="25">
      <t>シュウロウ</t>
    </rPh>
    <rPh sb="28" eb="30">
      <t>バアイ</t>
    </rPh>
    <rPh sb="31" eb="33">
      <t>ショクチョウ</t>
    </rPh>
    <rPh sb="34" eb="36">
      <t>チョクセツ</t>
    </rPh>
    <rPh sb="36" eb="38">
      <t>シキ</t>
    </rPh>
    <rPh sb="42" eb="44">
      <t>アンゼン</t>
    </rPh>
    <rPh sb="44" eb="47">
      <t>ソチトウ</t>
    </rPh>
    <rPh sb="48" eb="49">
      <t>コウ</t>
    </rPh>
    <phoneticPr fontId="3"/>
  </si>
  <si>
    <t>代表者名：</t>
    <rPh sb="0" eb="4">
      <t>ダイヒョウシャメイ</t>
    </rPh>
    <phoneticPr fontId="3"/>
  </si>
  <si>
    <t>企業名：</t>
    <rPh sb="0" eb="3">
      <t>キギョウメイ</t>
    </rPh>
    <phoneticPr fontId="3"/>
  </si>
  <si>
    <t>所在地：</t>
    <rPh sb="0" eb="3">
      <t>ショザイチ</t>
    </rPh>
    <phoneticPr fontId="3"/>
  </si>
  <si>
    <t>作業所長：</t>
    <rPh sb="0" eb="4">
      <t>サギョウショチョウ</t>
    </rPh>
    <phoneticPr fontId="3"/>
  </si>
  <si>
    <t>作業所名：</t>
    <rPh sb="0" eb="4">
      <t>サギョウショメイ</t>
    </rPh>
    <phoneticPr fontId="3"/>
  </si>
  <si>
    <t>企業名</t>
    <rPh sb="0" eb="3">
      <t>キギョウメイ</t>
    </rPh>
    <phoneticPr fontId="3"/>
  </si>
  <si>
    <t>高齢者就労報告書</t>
    <rPh sb="0" eb="3">
      <t>コウレイシャ</t>
    </rPh>
    <rPh sb="3" eb="5">
      <t>シュウロウ</t>
    </rPh>
    <rPh sb="5" eb="8">
      <t>ホウコクショ</t>
    </rPh>
    <phoneticPr fontId="3"/>
  </si>
  <si>
    <t>所 在 地：</t>
    <rPh sb="0" eb="1">
      <t>トコロ</t>
    </rPh>
    <rPh sb="2" eb="3">
      <t>ザイ</t>
    </rPh>
    <rPh sb="4" eb="5">
      <t>チ</t>
    </rPh>
    <phoneticPr fontId="3"/>
  </si>
  <si>
    <t>企 業 名：</t>
    <rPh sb="0" eb="1">
      <t>キ</t>
    </rPh>
    <rPh sb="2" eb="3">
      <t>ギョウ</t>
    </rPh>
    <rPh sb="4" eb="5">
      <t>メイ</t>
    </rPh>
    <phoneticPr fontId="3"/>
  </si>
  <si>
    <t>年齢(満)</t>
    <rPh sb="0" eb="2">
      <t>ネンレイ</t>
    </rPh>
    <rPh sb="3" eb="4">
      <t>マン</t>
    </rPh>
    <phoneticPr fontId="3"/>
  </si>
  <si>
    <t>当現場での役割　（参考）</t>
    <rPh sb="0" eb="3">
      <t>トウゲンバ</t>
    </rPh>
    <rPh sb="5" eb="7">
      <t>ヤクワリ</t>
    </rPh>
    <rPh sb="9" eb="11">
      <t>サンコウ</t>
    </rPh>
    <phoneticPr fontId="3"/>
  </si>
  <si>
    <t>年少者就労報告書</t>
    <rPh sb="0" eb="3">
      <t>ネンショウシャ</t>
    </rPh>
    <rPh sb="3" eb="8">
      <t>シュウロウホウコクショ</t>
    </rPh>
    <phoneticPr fontId="3"/>
  </si>
  <si>
    <t>＊次の書類の写しを同時に添付します。</t>
    <rPh sb="1" eb="2">
      <t>ツギ</t>
    </rPh>
    <rPh sb="3" eb="5">
      <t>ショルイ</t>
    </rPh>
    <rPh sb="6" eb="7">
      <t>ウツ</t>
    </rPh>
    <rPh sb="9" eb="11">
      <t>ドウジ</t>
    </rPh>
    <rPh sb="12" eb="14">
      <t>テンプ</t>
    </rPh>
    <phoneticPr fontId="3"/>
  </si>
  <si>
    <t>1．年齢証明書（住民票記載事項の証明書等）</t>
    <rPh sb="2" eb="4">
      <t>ネンレイ</t>
    </rPh>
    <rPh sb="4" eb="7">
      <t>ショウメイショ</t>
    </rPh>
    <rPh sb="8" eb="11">
      <t>ジュウミンヒョウ</t>
    </rPh>
    <rPh sb="11" eb="15">
      <t>キサイジコウ</t>
    </rPh>
    <rPh sb="16" eb="19">
      <t>ショウメイショ</t>
    </rPh>
    <rPh sb="19" eb="20">
      <t>トウ</t>
    </rPh>
    <phoneticPr fontId="3"/>
  </si>
  <si>
    <t>就労させますので報告いたします。</t>
    <phoneticPr fontId="3"/>
  </si>
  <si>
    <t>貴作業所の工事を施工するにあたり、下記の者は年少者 （満18歳未満） ですが、当社の責任において</t>
    <rPh sb="0" eb="4">
      <t>キサギョウショ</t>
    </rPh>
    <rPh sb="5" eb="7">
      <t>コウジ</t>
    </rPh>
    <rPh sb="8" eb="10">
      <t>セコウ</t>
    </rPh>
    <rPh sb="17" eb="19">
      <t>カキ</t>
    </rPh>
    <rPh sb="20" eb="21">
      <t>モノ</t>
    </rPh>
    <rPh sb="22" eb="25">
      <t>ネンショウシャ</t>
    </rPh>
    <rPh sb="27" eb="28">
      <t>マン</t>
    </rPh>
    <rPh sb="30" eb="31">
      <t>サイ</t>
    </rPh>
    <rPh sb="31" eb="33">
      <t>ミマン</t>
    </rPh>
    <rPh sb="39" eb="41">
      <t>トウシャ</t>
    </rPh>
    <rPh sb="42" eb="44">
      <t>セキニン</t>
    </rPh>
    <phoneticPr fontId="3"/>
  </si>
  <si>
    <t>また労働基準法ならびに年少者労働基準規則に則り 「年少者の就労制限業務」 には就労させません。</t>
    <rPh sb="2" eb="7">
      <t>ロウドウキジュンホウ</t>
    </rPh>
    <rPh sb="11" eb="14">
      <t>ネンショウシャ</t>
    </rPh>
    <rPh sb="14" eb="18">
      <t>ロウドウキジュン</t>
    </rPh>
    <rPh sb="18" eb="20">
      <t>キソク</t>
    </rPh>
    <rPh sb="21" eb="22">
      <t>ノリ</t>
    </rPh>
    <rPh sb="25" eb="28">
      <t>ネンショウシャ</t>
    </rPh>
    <rPh sb="29" eb="33">
      <t>シュウロウセイゲン</t>
    </rPh>
    <rPh sb="33" eb="35">
      <t>ギョウム</t>
    </rPh>
    <rPh sb="39" eb="41">
      <t>シュウロウ</t>
    </rPh>
    <phoneticPr fontId="3"/>
  </si>
  <si>
    <t>一号特定技能外国人建設現場入場届出書</t>
    <rPh sb="0" eb="2">
      <t>イチゴウ</t>
    </rPh>
    <rPh sb="2" eb="4">
      <t>トクテイ</t>
    </rPh>
    <rPh sb="4" eb="6">
      <t>ギノウ</t>
    </rPh>
    <rPh sb="6" eb="9">
      <t>ガイコクジン</t>
    </rPh>
    <rPh sb="9" eb="13">
      <t>ケンセツゲンバ</t>
    </rPh>
    <rPh sb="13" eb="15">
      <t>ニュウジョウ</t>
    </rPh>
    <rPh sb="15" eb="18">
      <t>トドケデショ</t>
    </rPh>
    <phoneticPr fontId="3"/>
  </si>
  <si>
    <t>作業所名 ：</t>
    <rPh sb="0" eb="4">
      <t>サギョウショメイ</t>
    </rPh>
    <phoneticPr fontId="3"/>
  </si>
  <si>
    <t>作業所長 ：</t>
    <rPh sb="0" eb="2">
      <t>サギョウ</t>
    </rPh>
    <rPh sb="2" eb="4">
      <t>ショチョウ</t>
    </rPh>
    <phoneticPr fontId="3"/>
  </si>
  <si>
    <t>一号特定技能外国人の建設現場への入場について下記の通り届け出ます。</t>
    <rPh sb="0" eb="2">
      <t>イチゴウ</t>
    </rPh>
    <rPh sb="2" eb="4">
      <t>トクテイ</t>
    </rPh>
    <rPh sb="4" eb="6">
      <t>ギノウ</t>
    </rPh>
    <rPh sb="6" eb="9">
      <t>ガイコクジン</t>
    </rPh>
    <rPh sb="10" eb="14">
      <t>ケンセツゲンバ</t>
    </rPh>
    <rPh sb="16" eb="18">
      <t>ニュウジョウ</t>
    </rPh>
    <rPh sb="22" eb="24">
      <t>カキ</t>
    </rPh>
    <rPh sb="25" eb="26">
      <t>トオ</t>
    </rPh>
    <rPh sb="27" eb="28">
      <t>トド</t>
    </rPh>
    <rPh sb="29" eb="30">
      <t>デ</t>
    </rPh>
    <phoneticPr fontId="3"/>
  </si>
  <si>
    <t>建設工事に関する事項</t>
    <rPh sb="0" eb="4">
      <t>ケンセツコウジ</t>
    </rPh>
    <rPh sb="5" eb="6">
      <t>カン</t>
    </rPh>
    <rPh sb="8" eb="10">
      <t>ジコウ</t>
    </rPh>
    <phoneticPr fontId="3"/>
  </si>
  <si>
    <t>建設工事の名称</t>
    <rPh sb="0" eb="4">
      <t>ケンセツコウジ</t>
    </rPh>
    <rPh sb="5" eb="7">
      <t>メイショウ</t>
    </rPh>
    <phoneticPr fontId="3"/>
  </si>
  <si>
    <t>施工場所</t>
    <rPh sb="0" eb="4">
      <t>セコウバショ</t>
    </rPh>
    <phoneticPr fontId="3"/>
  </si>
  <si>
    <t>受入企業 ・ 建設特定技能受入計画に関する事項</t>
    <rPh sb="0" eb="2">
      <t>ウケイレ</t>
    </rPh>
    <rPh sb="2" eb="4">
      <t>キギョウ</t>
    </rPh>
    <rPh sb="7" eb="11">
      <t>ケンセツトクテイ</t>
    </rPh>
    <rPh sb="11" eb="15">
      <t>ギノウウケイレ</t>
    </rPh>
    <rPh sb="15" eb="17">
      <t>ケイカク</t>
    </rPh>
    <rPh sb="18" eb="19">
      <t>カン</t>
    </rPh>
    <rPh sb="21" eb="23">
      <t>ジコウ</t>
    </rPh>
    <phoneticPr fontId="3"/>
  </si>
  <si>
    <t>従事させる業務の内容</t>
    <rPh sb="0" eb="2">
      <t>ジュウジ</t>
    </rPh>
    <rPh sb="5" eb="7">
      <t>ギョウム</t>
    </rPh>
    <rPh sb="8" eb="10">
      <t>ナイヨウ</t>
    </rPh>
    <phoneticPr fontId="3"/>
  </si>
  <si>
    <t>従事させる期間　（計画期間）</t>
    <rPh sb="0" eb="2">
      <t>ジュウジ</t>
    </rPh>
    <rPh sb="5" eb="7">
      <t>キカン</t>
    </rPh>
    <rPh sb="9" eb="11">
      <t>ケイカク</t>
    </rPh>
    <rPh sb="11" eb="13">
      <t>キカン</t>
    </rPh>
    <phoneticPr fontId="3"/>
  </si>
  <si>
    <t>責任者　（連絡窓口）</t>
    <rPh sb="0" eb="3">
      <t>セキニンシャ</t>
    </rPh>
    <rPh sb="5" eb="7">
      <t>レンラク</t>
    </rPh>
    <rPh sb="7" eb="9">
      <t>マドグチ</t>
    </rPh>
    <phoneticPr fontId="3"/>
  </si>
  <si>
    <t>役職</t>
    <rPh sb="0" eb="2">
      <t>ヤクショク</t>
    </rPh>
    <phoneticPr fontId="3"/>
  </si>
  <si>
    <t>連絡先</t>
    <rPh sb="0" eb="3">
      <t>レンラクサキ</t>
    </rPh>
    <phoneticPr fontId="3"/>
  </si>
  <si>
    <t>建設現場への入場を届け出る一号特定技能外国人に関する事項</t>
    <rPh sb="0" eb="4">
      <t>ケンセツゲンバ</t>
    </rPh>
    <rPh sb="6" eb="8">
      <t>ニュウジョウ</t>
    </rPh>
    <rPh sb="9" eb="10">
      <t>トド</t>
    </rPh>
    <rPh sb="11" eb="12">
      <t>デ</t>
    </rPh>
    <rPh sb="13" eb="15">
      <t>イチゴウ</t>
    </rPh>
    <rPh sb="15" eb="17">
      <t>トクテイ</t>
    </rPh>
    <rPh sb="17" eb="19">
      <t>ギノウ</t>
    </rPh>
    <rPh sb="19" eb="22">
      <t>ガイコクジン</t>
    </rPh>
    <rPh sb="23" eb="24">
      <t>カン</t>
    </rPh>
    <rPh sb="26" eb="28">
      <t>ジコウ</t>
    </rPh>
    <phoneticPr fontId="3"/>
  </si>
  <si>
    <t>氏名カナ</t>
    <rPh sb="0" eb="2">
      <t>シメイ</t>
    </rPh>
    <phoneticPr fontId="3"/>
  </si>
  <si>
    <t>性別</t>
    <rPh sb="0" eb="2">
      <t>セイベツ</t>
    </rPh>
    <phoneticPr fontId="3"/>
  </si>
  <si>
    <t>国籍</t>
    <rPh sb="0" eb="2">
      <t>コクセキ</t>
    </rPh>
    <phoneticPr fontId="3"/>
  </si>
  <si>
    <t>従事させる業務</t>
    <rPh sb="0" eb="2">
      <t>ジュウジ</t>
    </rPh>
    <rPh sb="5" eb="7">
      <t>ギョウム</t>
    </rPh>
    <phoneticPr fontId="3"/>
  </si>
  <si>
    <t>現場入場の
期間</t>
    <rPh sb="0" eb="4">
      <t>ゲンバニュウジョウ</t>
    </rPh>
    <rPh sb="6" eb="8">
      <t>キカン</t>
    </rPh>
    <phoneticPr fontId="3"/>
  </si>
  <si>
    <t>在留期間
満了日</t>
    <rPh sb="0" eb="4">
      <t>ザイリュウキカン</t>
    </rPh>
    <rPh sb="5" eb="8">
      <t>マンリョウビ</t>
    </rPh>
    <phoneticPr fontId="3"/>
  </si>
  <si>
    <t>CCUS登録情
報が最新であ
ることの確認</t>
    <rPh sb="4" eb="6">
      <t>トウロク</t>
    </rPh>
    <rPh sb="6" eb="7">
      <t>ジョウ</t>
    </rPh>
    <rPh sb="8" eb="9">
      <t>ポウ</t>
    </rPh>
    <rPh sb="10" eb="12">
      <t>サイシン</t>
    </rPh>
    <rPh sb="19" eb="21">
      <t>カクニン</t>
    </rPh>
    <phoneticPr fontId="3"/>
  </si>
  <si>
    <t>確認日：</t>
    <rPh sb="0" eb="3">
      <t>カクニンビ</t>
    </rPh>
    <phoneticPr fontId="3"/>
  </si>
  <si>
    <t>1．</t>
    <phoneticPr fontId="3"/>
  </si>
  <si>
    <t>2．</t>
    <phoneticPr fontId="3"/>
  </si>
  <si>
    <t>3．</t>
    <phoneticPr fontId="3"/>
  </si>
  <si>
    <t>4．</t>
    <phoneticPr fontId="3"/>
  </si>
  <si>
    <t>5．</t>
    <phoneticPr fontId="3"/>
  </si>
  <si>
    <t>建設特定技能受入計画認定証</t>
    <rPh sb="0" eb="2">
      <t>ケンセツ</t>
    </rPh>
    <rPh sb="2" eb="4">
      <t>トクテイ</t>
    </rPh>
    <rPh sb="4" eb="6">
      <t>ギノウ</t>
    </rPh>
    <rPh sb="6" eb="8">
      <t>ウケイレ</t>
    </rPh>
    <rPh sb="8" eb="10">
      <t>ケイカク</t>
    </rPh>
    <rPh sb="10" eb="13">
      <t>ニンテイショウ</t>
    </rPh>
    <phoneticPr fontId="3"/>
  </si>
  <si>
    <t>　（複数ある場合はすべて。建設特定技能受入計画認定証については別紙 （建設特定技能受入計画に関する事項） も含む。）</t>
    <rPh sb="2" eb="4">
      <t>フクスウ</t>
    </rPh>
    <rPh sb="6" eb="8">
      <t>バアイ</t>
    </rPh>
    <rPh sb="13" eb="17">
      <t>ケンセツトクテイ</t>
    </rPh>
    <rPh sb="17" eb="19">
      <t>ギノウ</t>
    </rPh>
    <rPh sb="19" eb="21">
      <t>ウケイレ</t>
    </rPh>
    <rPh sb="21" eb="23">
      <t>ケイカク</t>
    </rPh>
    <rPh sb="23" eb="26">
      <t>ニンテイショウ</t>
    </rPh>
    <rPh sb="31" eb="33">
      <t>ベッシ</t>
    </rPh>
    <rPh sb="35" eb="37">
      <t>ケンセツ</t>
    </rPh>
    <rPh sb="37" eb="39">
      <t>トクテイ</t>
    </rPh>
    <rPh sb="39" eb="41">
      <t>ギノウ</t>
    </rPh>
    <rPh sb="41" eb="43">
      <t>ウケイレ</t>
    </rPh>
    <rPh sb="43" eb="45">
      <t>ケイカク</t>
    </rPh>
    <rPh sb="46" eb="47">
      <t>カン</t>
    </rPh>
    <rPh sb="49" eb="51">
      <t>ジコウ</t>
    </rPh>
    <rPh sb="54" eb="55">
      <t>フク</t>
    </rPh>
    <phoneticPr fontId="3"/>
  </si>
  <si>
    <t>パスポート　（国籍、氏名等と在留許可のある部分）</t>
    <rPh sb="7" eb="9">
      <t>コクセキ</t>
    </rPh>
    <rPh sb="10" eb="13">
      <t>シメイトウ</t>
    </rPh>
    <rPh sb="14" eb="18">
      <t>ザイリュウキョカ</t>
    </rPh>
    <rPh sb="21" eb="23">
      <t>ブブン</t>
    </rPh>
    <phoneticPr fontId="3"/>
  </si>
  <si>
    <t>在留カード</t>
    <rPh sb="0" eb="2">
      <t>ザイリュウ</t>
    </rPh>
    <phoneticPr fontId="3"/>
  </si>
  <si>
    <t>受入企業と一号特定技能外国人との間の雇用条件書</t>
    <rPh sb="0" eb="4">
      <t>ウケイレキギョウ</t>
    </rPh>
    <rPh sb="5" eb="7">
      <t>イチゴウ</t>
    </rPh>
    <rPh sb="7" eb="9">
      <t>トクテイ</t>
    </rPh>
    <rPh sb="9" eb="14">
      <t>ギノウガイコクジン</t>
    </rPh>
    <rPh sb="16" eb="17">
      <t>アイダ</t>
    </rPh>
    <rPh sb="18" eb="23">
      <t>コヨウジョウケンショ</t>
    </rPh>
    <phoneticPr fontId="3"/>
  </si>
  <si>
    <t>建設キャリアアップシステムカード</t>
    <rPh sb="0" eb="2">
      <t>ケンセツ</t>
    </rPh>
    <phoneticPr fontId="3"/>
  </si>
  <si>
    <t>外国人技能実習生 建設現場入場許可申請書</t>
    <rPh sb="0" eb="3">
      <t>ガイコクジン</t>
    </rPh>
    <rPh sb="3" eb="8">
      <t>ギノウジッシュウセイ</t>
    </rPh>
    <rPh sb="9" eb="13">
      <t>ケンセツゲンバ</t>
    </rPh>
    <rPh sb="13" eb="17">
      <t>ニュウジョウキョカ</t>
    </rPh>
    <rPh sb="17" eb="20">
      <t>シンセイショ</t>
    </rPh>
    <phoneticPr fontId="3"/>
  </si>
  <si>
    <t>所 在 地 ：</t>
    <rPh sb="0" eb="1">
      <t>トコロ</t>
    </rPh>
    <rPh sb="2" eb="3">
      <t>ザイ</t>
    </rPh>
    <rPh sb="4" eb="5">
      <t>チ</t>
    </rPh>
    <phoneticPr fontId="3"/>
  </si>
  <si>
    <t>企 業 名 ：</t>
    <rPh sb="0" eb="1">
      <t>キ</t>
    </rPh>
    <rPh sb="2" eb="3">
      <t>ギョウ</t>
    </rPh>
    <rPh sb="4" eb="5">
      <t>ナ</t>
    </rPh>
    <phoneticPr fontId="3"/>
  </si>
  <si>
    <t>外国人技能実習生の建設現場への入場について下記のとおり申請いたします。</t>
    <rPh sb="0" eb="3">
      <t>ガイコクジン</t>
    </rPh>
    <rPh sb="3" eb="8">
      <t>ギノウジッシュウセイ</t>
    </rPh>
    <rPh sb="9" eb="13">
      <t>ケンセツゲンバ</t>
    </rPh>
    <rPh sb="15" eb="17">
      <t>ニュウジョウ</t>
    </rPh>
    <rPh sb="21" eb="23">
      <t>カキ</t>
    </rPh>
    <rPh sb="27" eb="29">
      <t>シンセイ</t>
    </rPh>
    <phoneticPr fontId="3"/>
  </si>
  <si>
    <t>1　　建設工事に関する事項</t>
    <rPh sb="3" eb="7">
      <t>ケンセツコウジ</t>
    </rPh>
    <rPh sb="8" eb="9">
      <t>カン</t>
    </rPh>
    <rPh sb="11" eb="13">
      <t>ジコウ</t>
    </rPh>
    <phoneticPr fontId="3"/>
  </si>
  <si>
    <t>2　　実習実施者・監理団体に関する事項</t>
    <rPh sb="3" eb="5">
      <t>ジッシュウ</t>
    </rPh>
    <rPh sb="5" eb="8">
      <t>ジッシシャ</t>
    </rPh>
    <rPh sb="9" eb="11">
      <t>カンリ</t>
    </rPh>
    <rPh sb="11" eb="13">
      <t>ダンタイ</t>
    </rPh>
    <rPh sb="14" eb="15">
      <t>カン</t>
    </rPh>
    <rPh sb="17" eb="19">
      <t>ジコウ</t>
    </rPh>
    <phoneticPr fontId="3"/>
  </si>
  <si>
    <t>実習実施者の所在地</t>
    <rPh sb="0" eb="2">
      <t>ジッシュウ</t>
    </rPh>
    <rPh sb="2" eb="5">
      <t>ジッシシャ</t>
    </rPh>
    <rPh sb="6" eb="9">
      <t>ショザイチ</t>
    </rPh>
    <phoneticPr fontId="3"/>
  </si>
  <si>
    <t>元請企業との関係
　（直近上位の企業名その他）</t>
    <rPh sb="0" eb="2">
      <t>モトウケ</t>
    </rPh>
    <rPh sb="2" eb="4">
      <t>キギョウ</t>
    </rPh>
    <rPh sb="6" eb="8">
      <t>カンケイ</t>
    </rPh>
    <rPh sb="11" eb="13">
      <t>チョッキン</t>
    </rPh>
    <rPh sb="13" eb="15">
      <t>ジョウイ</t>
    </rPh>
    <rPh sb="16" eb="19">
      <t>キギョウメイ</t>
    </rPh>
    <rPh sb="21" eb="22">
      <t>ホカ</t>
    </rPh>
    <phoneticPr fontId="3"/>
  </si>
  <si>
    <t>技能実習責任者</t>
    <rPh sb="0" eb="4">
      <t>ギノウジッシュウ</t>
    </rPh>
    <rPh sb="4" eb="7">
      <t>セキニンシャ</t>
    </rPh>
    <phoneticPr fontId="3"/>
  </si>
  <si>
    <t>技能実習指導員</t>
    <rPh sb="0" eb="4">
      <t>ギノウジッシュウ</t>
    </rPh>
    <rPh sb="4" eb="7">
      <t>シドウイン</t>
    </rPh>
    <phoneticPr fontId="3"/>
  </si>
  <si>
    <t>監理団体の名称</t>
    <rPh sb="0" eb="4">
      <t>カンリダンタイ</t>
    </rPh>
    <rPh sb="5" eb="7">
      <t>メイショウ</t>
    </rPh>
    <phoneticPr fontId="3"/>
  </si>
  <si>
    <t>監理団体の所在地</t>
    <rPh sb="0" eb="4">
      <t>カンリダンタイ</t>
    </rPh>
    <rPh sb="5" eb="8">
      <t>ショザイチ</t>
    </rPh>
    <phoneticPr fontId="3"/>
  </si>
  <si>
    <t>【元請】</t>
    <rPh sb="1" eb="3">
      <t>モトウケ</t>
    </rPh>
    <phoneticPr fontId="3"/>
  </si>
  <si>
    <t>→</t>
    <phoneticPr fontId="3"/>
  </si>
  <si>
    <t>【一次下請】</t>
    <rPh sb="1" eb="3">
      <t>イチジ</t>
    </rPh>
    <rPh sb="3" eb="5">
      <t>シタウ</t>
    </rPh>
    <phoneticPr fontId="3"/>
  </si>
  <si>
    <t>3　　建設現場への入場を届け出る外国人技能実習生に関する事項</t>
    <rPh sb="3" eb="7">
      <t>ケンセツゲンバ</t>
    </rPh>
    <rPh sb="9" eb="11">
      <t>ニュウジョウ</t>
    </rPh>
    <rPh sb="12" eb="13">
      <t>トド</t>
    </rPh>
    <rPh sb="14" eb="15">
      <t>デ</t>
    </rPh>
    <rPh sb="16" eb="19">
      <t>ガイコクジン</t>
    </rPh>
    <rPh sb="19" eb="21">
      <t>ギノウ</t>
    </rPh>
    <rPh sb="21" eb="24">
      <t>ジッシュウセイ</t>
    </rPh>
    <rPh sb="25" eb="26">
      <t>カン</t>
    </rPh>
    <rPh sb="28" eb="30">
      <t>ジコウ</t>
    </rPh>
    <phoneticPr fontId="3"/>
  </si>
  <si>
    <t>在留資格</t>
    <rPh sb="0" eb="4">
      <t>ザイリュウシカク</t>
    </rPh>
    <phoneticPr fontId="3"/>
  </si>
  <si>
    <t>CCUS登録情報が最新であることの確認</t>
    <rPh sb="4" eb="6">
      <t>トウロク</t>
    </rPh>
    <rPh sb="6" eb="8">
      <t>ジョウホウ</t>
    </rPh>
    <rPh sb="9" eb="11">
      <t>サイシン</t>
    </rPh>
    <rPh sb="17" eb="19">
      <t>カクニン</t>
    </rPh>
    <phoneticPr fontId="3"/>
  </si>
  <si>
    <t>TODAY:</t>
    <phoneticPr fontId="3"/>
  </si>
  <si>
    <t>←この日付を変えると年齢が自動計算できます。</t>
    <rPh sb="3" eb="5">
      <t>ヒヅケ</t>
    </rPh>
    <rPh sb="6" eb="7">
      <t>カ</t>
    </rPh>
    <rPh sb="10" eb="12">
      <t>ネンレイ</t>
    </rPh>
    <rPh sb="13" eb="17">
      <t>ジドウケイサン</t>
    </rPh>
    <phoneticPr fontId="3"/>
  </si>
  <si>
    <t>様式　新規入場R5</t>
    <rPh sb="0" eb="2">
      <t>ヨウシキ</t>
    </rPh>
    <rPh sb="3" eb="7">
      <t>シンキニュウジョウ</t>
    </rPh>
    <phoneticPr fontId="16"/>
  </si>
  <si>
    <t>作業員名簿兼新規入場教育記録</t>
    <rPh sb="0" eb="3">
      <t>サギョウイン</t>
    </rPh>
    <rPh sb="3" eb="5">
      <t>メイボ</t>
    </rPh>
    <rPh sb="5" eb="6">
      <t>ケン</t>
    </rPh>
    <rPh sb="6" eb="8">
      <t>シンキ</t>
    </rPh>
    <rPh sb="8" eb="10">
      <t>ニュウジョウ</t>
    </rPh>
    <rPh sb="10" eb="12">
      <t>キョウイク</t>
    </rPh>
    <rPh sb="12" eb="14">
      <t>キロク</t>
    </rPh>
    <phoneticPr fontId="16"/>
  </si>
  <si>
    <t>【工事名】</t>
    <rPh sb="1" eb="4">
      <t>コウジメイ</t>
    </rPh>
    <phoneticPr fontId="3"/>
  </si>
  <si>
    <t>【個人情報保護についてお知らせ】</t>
    <rPh sb="1" eb="3">
      <t>コジン</t>
    </rPh>
    <rPh sb="3" eb="5">
      <t>ジョウホウ</t>
    </rPh>
    <rPh sb="5" eb="7">
      <t>ホゴ</t>
    </rPh>
    <rPh sb="12" eb="13">
      <t>シ</t>
    </rPh>
    <phoneticPr fontId="16"/>
  </si>
  <si>
    <t>【個人情報保護法】に則し、以下のとおりお知らせ致します。</t>
    <rPh sb="1" eb="3">
      <t>コジン</t>
    </rPh>
    <rPh sb="3" eb="5">
      <t>ジョウホウ</t>
    </rPh>
    <rPh sb="5" eb="8">
      <t>ホゴホウ</t>
    </rPh>
    <rPh sb="10" eb="11">
      <t>ソク</t>
    </rPh>
    <rPh sb="13" eb="15">
      <t>イカ</t>
    </rPh>
    <rPh sb="20" eb="21">
      <t>シ</t>
    </rPh>
    <rPh sb="23" eb="24">
      <t>イタ</t>
    </rPh>
    <phoneticPr fontId="16"/>
  </si>
  <si>
    <t>入場される作業員（以下、入場者）の皆様におかれましては、以下をご了承の上、本書類をご記入、ご提出いただくようお願い致します。</t>
    <rPh sb="0" eb="2">
      <t>ニュウジョウ</t>
    </rPh>
    <rPh sb="5" eb="8">
      <t>サギョウイン</t>
    </rPh>
    <rPh sb="9" eb="11">
      <t>イカ</t>
    </rPh>
    <rPh sb="12" eb="15">
      <t>ニュウジョウシャ</t>
    </rPh>
    <rPh sb="17" eb="19">
      <t>ミナサマ</t>
    </rPh>
    <rPh sb="28" eb="30">
      <t>イカ</t>
    </rPh>
    <rPh sb="32" eb="34">
      <t>リョウショウ</t>
    </rPh>
    <rPh sb="35" eb="36">
      <t>ウエ</t>
    </rPh>
    <rPh sb="37" eb="40">
      <t>ホンショルイ</t>
    </rPh>
    <rPh sb="42" eb="44">
      <t>キニュウ</t>
    </rPh>
    <rPh sb="46" eb="48">
      <t>テイシュツ</t>
    </rPh>
    <rPh sb="55" eb="56">
      <t>ネガ</t>
    </rPh>
    <rPh sb="57" eb="58">
      <t>イタ</t>
    </rPh>
    <phoneticPr fontId="16"/>
  </si>
  <si>
    <t>1.作業所が取得する入場者の個人情報</t>
    <rPh sb="2" eb="5">
      <t>サギョウジョ</t>
    </rPh>
    <rPh sb="6" eb="8">
      <t>シュトク</t>
    </rPh>
    <rPh sb="10" eb="13">
      <t>ニュウジョウシャ</t>
    </rPh>
    <rPh sb="14" eb="16">
      <t>コジン</t>
    </rPh>
    <rPh sb="16" eb="18">
      <t>ジョウホウ</t>
    </rPh>
    <phoneticPr fontId="16"/>
  </si>
  <si>
    <t>（1）作業所が取得ないし保有する入場者の個人情報とは「作業員名簿兼新規入場教育記録」に記載していただく情報です。</t>
    <rPh sb="3" eb="6">
      <t>サギョウショ</t>
    </rPh>
    <rPh sb="7" eb="9">
      <t>シュトク</t>
    </rPh>
    <rPh sb="12" eb="14">
      <t>ホユウ</t>
    </rPh>
    <rPh sb="16" eb="19">
      <t>ニュウジョウシャ</t>
    </rPh>
    <rPh sb="20" eb="22">
      <t>コジン</t>
    </rPh>
    <rPh sb="22" eb="24">
      <t>ジョウホウ</t>
    </rPh>
    <rPh sb="27" eb="30">
      <t>サギョウイン</t>
    </rPh>
    <rPh sb="30" eb="32">
      <t>メイボ</t>
    </rPh>
    <rPh sb="32" eb="33">
      <t>ケン</t>
    </rPh>
    <rPh sb="33" eb="35">
      <t>シンキ</t>
    </rPh>
    <rPh sb="35" eb="39">
      <t>ニュウジョウキョウイク</t>
    </rPh>
    <rPh sb="39" eb="41">
      <t>キロク</t>
    </rPh>
    <rPh sb="43" eb="45">
      <t>キサイ</t>
    </rPh>
    <rPh sb="51" eb="53">
      <t>ジョウホウ</t>
    </rPh>
    <phoneticPr fontId="16"/>
  </si>
  <si>
    <t>（2）利用目的</t>
    <rPh sb="3" eb="7">
      <t>リヨウモクテキ</t>
    </rPh>
    <phoneticPr fontId="16"/>
  </si>
  <si>
    <t>①入場者の心身健康かつ就労状態の維持増進　</t>
    <rPh sb="1" eb="4">
      <t>ニュウジョウシャ</t>
    </rPh>
    <rPh sb="5" eb="7">
      <t>シンシン</t>
    </rPh>
    <rPh sb="7" eb="9">
      <t>ケンコウ</t>
    </rPh>
    <rPh sb="11" eb="13">
      <t>シュウロウ</t>
    </rPh>
    <rPh sb="13" eb="15">
      <t>ジョウタイ</t>
    </rPh>
    <rPh sb="16" eb="18">
      <t>イジ</t>
    </rPh>
    <rPh sb="18" eb="20">
      <t>ゾウシン</t>
    </rPh>
    <phoneticPr fontId="16"/>
  </si>
  <si>
    <t>②元請事業者として実施すべき安全配慮義務の履行</t>
    <rPh sb="1" eb="3">
      <t>モトウケ</t>
    </rPh>
    <rPh sb="3" eb="6">
      <t>ジギョウシャ</t>
    </rPh>
    <rPh sb="9" eb="11">
      <t>ジッシ</t>
    </rPh>
    <rPh sb="14" eb="16">
      <t>アンゼン</t>
    </rPh>
    <rPh sb="16" eb="18">
      <t>ハイリョ</t>
    </rPh>
    <rPh sb="18" eb="20">
      <t>ギム</t>
    </rPh>
    <rPh sb="21" eb="23">
      <t>リコウ</t>
    </rPh>
    <phoneticPr fontId="16"/>
  </si>
  <si>
    <t>③法令に定める事項の遵守</t>
    <rPh sb="1" eb="3">
      <t>ホウレイ</t>
    </rPh>
    <rPh sb="4" eb="5">
      <t>サダ</t>
    </rPh>
    <rPh sb="7" eb="9">
      <t>ジコウ</t>
    </rPh>
    <rPh sb="10" eb="12">
      <t>ジュンシュ</t>
    </rPh>
    <phoneticPr fontId="16"/>
  </si>
  <si>
    <t>④業務上及び緊急時における連絡</t>
    <rPh sb="1" eb="4">
      <t>ギョウムジョウ</t>
    </rPh>
    <rPh sb="4" eb="5">
      <t>オヨ</t>
    </rPh>
    <rPh sb="6" eb="9">
      <t>キンキュウジ</t>
    </rPh>
    <rPh sb="13" eb="15">
      <t>レンラク</t>
    </rPh>
    <phoneticPr fontId="16"/>
  </si>
  <si>
    <t>2.入場者の個人情報の第三者への提供等について</t>
    <rPh sb="2" eb="5">
      <t>ニュウジョウシャ</t>
    </rPh>
    <rPh sb="6" eb="8">
      <t>コジン</t>
    </rPh>
    <rPh sb="8" eb="10">
      <t>ジョウホウ</t>
    </rPh>
    <rPh sb="11" eb="14">
      <t>ダイサンシャ</t>
    </rPh>
    <rPh sb="16" eb="19">
      <t>テイキョウトウ</t>
    </rPh>
    <phoneticPr fontId="16"/>
  </si>
  <si>
    <t>①法令に基づく場合</t>
    <rPh sb="1" eb="3">
      <t>ホウレイ</t>
    </rPh>
    <rPh sb="4" eb="5">
      <t>モト</t>
    </rPh>
    <rPh sb="7" eb="9">
      <t>バアイ</t>
    </rPh>
    <phoneticPr fontId="16"/>
  </si>
  <si>
    <t>作業所長</t>
    <rPh sb="0" eb="2">
      <t>サギョウ</t>
    </rPh>
    <rPh sb="2" eb="4">
      <t>ショチョウ</t>
    </rPh>
    <phoneticPr fontId="16"/>
  </si>
  <si>
    <t>工事担当者</t>
    <rPh sb="0" eb="2">
      <t>コウジ</t>
    </rPh>
    <rPh sb="2" eb="5">
      <t>タントウシャ</t>
    </rPh>
    <phoneticPr fontId="16"/>
  </si>
  <si>
    <t>安全管理者</t>
    <rPh sb="0" eb="2">
      <t>アンゼン</t>
    </rPh>
    <rPh sb="2" eb="5">
      <t>カンリシャ</t>
    </rPh>
    <phoneticPr fontId="16"/>
  </si>
  <si>
    <t>②人の生命、身体の保護のために必要がある場合</t>
    <rPh sb="1" eb="2">
      <t>ヒト</t>
    </rPh>
    <rPh sb="3" eb="5">
      <t>セイメイ</t>
    </rPh>
    <rPh sb="6" eb="8">
      <t>シンタイ</t>
    </rPh>
    <rPh sb="9" eb="11">
      <t>ホゴ</t>
    </rPh>
    <rPh sb="15" eb="17">
      <t>ヒツヨウ</t>
    </rPh>
    <rPh sb="20" eb="22">
      <t>バアイ</t>
    </rPh>
    <phoneticPr fontId="16"/>
  </si>
  <si>
    <t>③その他、本同意書に記載のない事項に関し、別途利用目的を及び提供先を入場者に通知又は</t>
    <rPh sb="3" eb="4">
      <t>タ</t>
    </rPh>
    <rPh sb="5" eb="9">
      <t>ホンドウイショ</t>
    </rPh>
    <rPh sb="10" eb="12">
      <t>キサイ</t>
    </rPh>
    <rPh sb="15" eb="17">
      <t>ジコウ</t>
    </rPh>
    <rPh sb="18" eb="19">
      <t>カン</t>
    </rPh>
    <rPh sb="21" eb="23">
      <t>ベット</t>
    </rPh>
    <rPh sb="23" eb="25">
      <t>リヨウ</t>
    </rPh>
    <rPh sb="25" eb="27">
      <t>モクテキ</t>
    </rPh>
    <rPh sb="28" eb="29">
      <t>オヨ</t>
    </rPh>
    <rPh sb="30" eb="32">
      <t>テイキョウ</t>
    </rPh>
    <rPh sb="32" eb="33">
      <t>サキ</t>
    </rPh>
    <rPh sb="34" eb="37">
      <t>ニュウジョウシャ</t>
    </rPh>
    <rPh sb="38" eb="40">
      <t>ツウチ</t>
    </rPh>
    <rPh sb="40" eb="41">
      <t>マタ</t>
    </rPh>
    <phoneticPr fontId="16"/>
  </si>
  <si>
    <t>　　公表し、同意を得ている場合</t>
    <rPh sb="2" eb="4">
      <t>コウヒョウ</t>
    </rPh>
    <rPh sb="6" eb="8">
      <t>ドウイ</t>
    </rPh>
    <rPh sb="9" eb="10">
      <t>エ</t>
    </rPh>
    <rPh sb="13" eb="15">
      <t>バアイ</t>
    </rPh>
    <phoneticPr fontId="16"/>
  </si>
  <si>
    <t>フリガナ</t>
    <phoneticPr fontId="16"/>
  </si>
  <si>
    <t>性別</t>
    <rPh sb="0" eb="2">
      <t>セイベツ</t>
    </rPh>
    <phoneticPr fontId="16"/>
  </si>
  <si>
    <t>男　・　女</t>
  </si>
  <si>
    <t>所　属
会社名</t>
    <rPh sb="0" eb="1">
      <t>ショ</t>
    </rPh>
    <rPh sb="2" eb="3">
      <t>ゾク</t>
    </rPh>
    <rPh sb="4" eb="7">
      <t>カイシャメイ</t>
    </rPh>
    <phoneticPr fontId="16"/>
  </si>
  <si>
    <t>氏　　名</t>
    <rPh sb="0" eb="1">
      <t>シ</t>
    </rPh>
    <rPh sb="3" eb="4">
      <t>ナ</t>
    </rPh>
    <phoneticPr fontId="16"/>
  </si>
  <si>
    <t>生年月日</t>
    <rPh sb="0" eb="2">
      <t>セイネン</t>
    </rPh>
    <rPh sb="2" eb="4">
      <t>ガッピ</t>
    </rPh>
    <phoneticPr fontId="16"/>
  </si>
  <si>
    <t>現住所</t>
    <rPh sb="0" eb="3">
      <t>ゲンジュウショ</t>
    </rPh>
    <phoneticPr fontId="16"/>
  </si>
  <si>
    <t>住所</t>
    <rPh sb="0" eb="2">
      <t>ジュウショ</t>
    </rPh>
    <phoneticPr fontId="16"/>
  </si>
  <si>
    <t>TEL</t>
    <phoneticPr fontId="16"/>
  </si>
  <si>
    <t>－</t>
    <phoneticPr fontId="16"/>
  </si>
  <si>
    <t>緊急連絡先</t>
    <rPh sb="0" eb="2">
      <t>キンキュウ</t>
    </rPh>
    <rPh sb="2" eb="5">
      <t>レンラクサキ</t>
    </rPh>
    <phoneticPr fontId="16"/>
  </si>
  <si>
    <t>氏名</t>
    <rPh sb="0" eb="2">
      <t>シメイ</t>
    </rPh>
    <phoneticPr fontId="16"/>
  </si>
  <si>
    <t>続柄</t>
    <rPh sb="0" eb="2">
      <t>ゾクガラ</t>
    </rPh>
    <phoneticPr fontId="16"/>
  </si>
  <si>
    <t>会社内</t>
    <rPh sb="0" eb="1">
      <t>カイ</t>
    </rPh>
    <rPh sb="1" eb="3">
      <t>シャナイ</t>
    </rPh>
    <phoneticPr fontId="16"/>
  </si>
  <si>
    <t>部署</t>
    <rPh sb="0" eb="2">
      <t>ブショ</t>
    </rPh>
    <phoneticPr fontId="16"/>
  </si>
  <si>
    <t>担当</t>
    <rPh sb="0" eb="2">
      <t>タントウ</t>
    </rPh>
    <phoneticPr fontId="16"/>
  </si>
  <si>
    <t>連絡先</t>
    <rPh sb="0" eb="3">
      <t>レンラクサキ</t>
    </rPh>
    <phoneticPr fontId="16"/>
  </si>
  <si>
    <t>入社年月日</t>
    <rPh sb="0" eb="2">
      <t>ニュウシャ</t>
    </rPh>
    <rPh sb="2" eb="5">
      <t>ネンガッピ</t>
    </rPh>
    <phoneticPr fontId="16"/>
  </si>
  <si>
    <t>職種</t>
    <rPh sb="0" eb="2">
      <t>ショクシュ</t>
    </rPh>
    <phoneticPr fontId="16"/>
  </si>
  <si>
    <t>経験年数</t>
    <rPh sb="0" eb="4">
      <t>ケイケンネンスウ</t>
    </rPh>
    <phoneticPr fontId="16"/>
  </si>
  <si>
    <t>雇用形態</t>
    <rPh sb="0" eb="2">
      <t>コヨウ</t>
    </rPh>
    <rPh sb="2" eb="4">
      <t>ケイタイ</t>
    </rPh>
    <phoneticPr fontId="16"/>
  </si>
  <si>
    <t>（1）　給与所得者</t>
    <rPh sb="4" eb="6">
      <t>キュウヨ</t>
    </rPh>
    <rPh sb="6" eb="9">
      <t>ショトクシャ</t>
    </rPh>
    <phoneticPr fontId="16"/>
  </si>
  <si>
    <t>（2）　事業主</t>
    <rPh sb="4" eb="7">
      <t>ジギョウヌシ</t>
    </rPh>
    <phoneticPr fontId="16"/>
  </si>
  <si>
    <t>（2）（3）の場合、労災保険特別加入の有無</t>
    <rPh sb="7" eb="9">
      <t>バアイ</t>
    </rPh>
    <rPh sb="10" eb="14">
      <t>ロウサイホケン</t>
    </rPh>
    <rPh sb="14" eb="16">
      <t>トクベツ</t>
    </rPh>
    <rPh sb="16" eb="18">
      <t>カニュウ</t>
    </rPh>
    <rPh sb="19" eb="21">
      <t>ウム</t>
    </rPh>
    <phoneticPr fontId="16"/>
  </si>
  <si>
    <t>（○を付ける）</t>
    <rPh sb="3" eb="4">
      <t>ツ</t>
    </rPh>
    <phoneticPr fontId="16"/>
  </si>
  <si>
    <t>（3）　一人親方その他自営業</t>
    <rPh sb="4" eb="8">
      <t>ヒトリオヤカタ</t>
    </rPh>
    <rPh sb="10" eb="11">
      <t>タ</t>
    </rPh>
    <rPh sb="11" eb="14">
      <t>ジエイギョウ</t>
    </rPh>
    <phoneticPr fontId="16"/>
  </si>
  <si>
    <t>a.　加入済み</t>
    <rPh sb="3" eb="6">
      <t>カニュウズ</t>
    </rPh>
    <phoneticPr fontId="16"/>
  </si>
  <si>
    <t>b.　未加入</t>
    <rPh sb="3" eb="6">
      <t>ミカニュウ</t>
    </rPh>
    <phoneticPr fontId="16"/>
  </si>
  <si>
    <t>健康状態</t>
    <rPh sb="0" eb="2">
      <t>ケンコウ</t>
    </rPh>
    <rPh sb="2" eb="4">
      <t>ジョウタイ</t>
    </rPh>
    <phoneticPr fontId="16"/>
  </si>
  <si>
    <t>血液型</t>
    <rPh sb="0" eb="2">
      <t>ケツエキ</t>
    </rPh>
    <rPh sb="2" eb="3">
      <t>カタ</t>
    </rPh>
    <phoneticPr fontId="16"/>
  </si>
  <si>
    <t>血圧</t>
    <rPh sb="0" eb="2">
      <t>ケツアツ</t>
    </rPh>
    <phoneticPr fontId="16"/>
  </si>
  <si>
    <t>最高血圧</t>
    <rPh sb="0" eb="4">
      <t>サイコウケツアツ</t>
    </rPh>
    <phoneticPr fontId="16"/>
  </si>
  <si>
    <t>最低血圧</t>
    <rPh sb="0" eb="4">
      <t>サイテイケツアツ</t>
    </rPh>
    <phoneticPr fontId="16"/>
  </si>
  <si>
    <t>目の異常</t>
    <rPh sb="0" eb="1">
      <t>メ</t>
    </rPh>
    <rPh sb="2" eb="4">
      <t>イジョウ</t>
    </rPh>
    <phoneticPr fontId="16"/>
  </si>
  <si>
    <t>耳の異常</t>
    <rPh sb="0" eb="1">
      <t>ミミ</t>
    </rPh>
    <rPh sb="2" eb="4">
      <t>イジョウ</t>
    </rPh>
    <phoneticPr fontId="16"/>
  </si>
  <si>
    <t>最近の健診結果</t>
    <rPh sb="0" eb="2">
      <t>サイキン</t>
    </rPh>
    <rPh sb="3" eb="5">
      <t>ケンシン</t>
    </rPh>
    <rPh sb="5" eb="7">
      <t>ケッカ</t>
    </rPh>
    <phoneticPr fontId="16"/>
  </si>
  <si>
    <t>保険等</t>
    <rPh sb="0" eb="2">
      <t>ホケン</t>
    </rPh>
    <rPh sb="2" eb="3">
      <t>トウ</t>
    </rPh>
    <phoneticPr fontId="16"/>
  </si>
  <si>
    <t>提出された作業員名簿等で確認できる。　確認済み　　　　　　確認出来ない方は下記へ記入する。</t>
    <rPh sb="0" eb="2">
      <t>テイシュツ</t>
    </rPh>
    <rPh sb="5" eb="8">
      <t>サギョウイン</t>
    </rPh>
    <rPh sb="8" eb="10">
      <t>メイボ</t>
    </rPh>
    <rPh sb="10" eb="11">
      <t>トウ</t>
    </rPh>
    <rPh sb="12" eb="14">
      <t>カクニン</t>
    </rPh>
    <rPh sb="19" eb="21">
      <t>カクニン</t>
    </rPh>
    <rPh sb="21" eb="22">
      <t>ズ</t>
    </rPh>
    <rPh sb="29" eb="31">
      <t>カクニン</t>
    </rPh>
    <rPh sb="31" eb="33">
      <t>デキ</t>
    </rPh>
    <rPh sb="35" eb="36">
      <t>カタ</t>
    </rPh>
    <rPh sb="37" eb="39">
      <t>カキ</t>
    </rPh>
    <rPh sb="40" eb="42">
      <t>キニュウ</t>
    </rPh>
    <phoneticPr fontId="16"/>
  </si>
  <si>
    <t>確認済みに○印か</t>
    <rPh sb="0" eb="2">
      <t>カクニン</t>
    </rPh>
    <rPh sb="2" eb="3">
      <t>ズ</t>
    </rPh>
    <rPh sb="6" eb="7">
      <t>ジルシ</t>
    </rPh>
    <phoneticPr fontId="16"/>
  </si>
  <si>
    <t>健康保険名称</t>
    <rPh sb="0" eb="4">
      <t>ケンコウホケン</t>
    </rPh>
    <rPh sb="4" eb="6">
      <t>メイショウ</t>
    </rPh>
    <phoneticPr fontId="16"/>
  </si>
  <si>
    <r>
      <rPr>
        <sz val="9"/>
        <rFont val="ＭＳ Ｐ明朝"/>
        <family val="1"/>
        <charset val="128"/>
      </rPr>
      <t>年金保険名称</t>
    </r>
    <r>
      <rPr>
        <sz val="6"/>
        <rFont val="ＭＳ Ｐ明朝"/>
        <family val="1"/>
        <charset val="128"/>
      </rPr>
      <t>※受給者は受給者と記載</t>
    </r>
    <rPh sb="0" eb="4">
      <t>ネンキンホケン</t>
    </rPh>
    <rPh sb="4" eb="6">
      <t>メイショウ</t>
    </rPh>
    <rPh sb="7" eb="10">
      <t>ジュキュウシャ</t>
    </rPh>
    <rPh sb="11" eb="14">
      <t>ジュキュウシャ</t>
    </rPh>
    <rPh sb="15" eb="17">
      <t>キサイ</t>
    </rPh>
    <phoneticPr fontId="16"/>
  </si>
  <si>
    <t>雇用保険名称・番号（下4桁）</t>
    <rPh sb="0" eb="4">
      <t>コヨウホケン</t>
    </rPh>
    <rPh sb="4" eb="6">
      <t>メイショウ</t>
    </rPh>
    <rPh sb="7" eb="9">
      <t>バンゴウ</t>
    </rPh>
    <rPh sb="10" eb="11">
      <t>シモ</t>
    </rPh>
    <rPh sb="12" eb="13">
      <t>ケタ</t>
    </rPh>
    <phoneticPr fontId="16"/>
  </si>
  <si>
    <t>保険名称･番号記入</t>
    <rPh sb="0" eb="2">
      <t>ホケン</t>
    </rPh>
    <rPh sb="2" eb="4">
      <t>メイショウ</t>
    </rPh>
    <rPh sb="5" eb="7">
      <t>バンゴウ</t>
    </rPh>
    <rPh sb="7" eb="9">
      <t>キニュウ</t>
    </rPh>
    <phoneticPr fontId="16"/>
  </si>
  <si>
    <t>貴方の所持している資格の該当する欄の数字に○を付して下さい。</t>
    <rPh sb="0" eb="2">
      <t>アナタ</t>
    </rPh>
    <rPh sb="3" eb="5">
      <t>ショジ</t>
    </rPh>
    <rPh sb="9" eb="11">
      <t>シカク</t>
    </rPh>
    <rPh sb="12" eb="14">
      <t>ガイトウ</t>
    </rPh>
    <rPh sb="16" eb="17">
      <t>ラン</t>
    </rPh>
    <rPh sb="18" eb="20">
      <t>スウジ</t>
    </rPh>
    <rPh sb="23" eb="24">
      <t>フ</t>
    </rPh>
    <rPh sb="26" eb="27">
      <t>クダ</t>
    </rPh>
    <phoneticPr fontId="16"/>
  </si>
  <si>
    <t>1.</t>
    <phoneticPr fontId="16"/>
  </si>
  <si>
    <t>職長教育（安全衛生責任者）</t>
    <rPh sb="0" eb="4">
      <t>ショクチョウキョウイク</t>
    </rPh>
    <rPh sb="5" eb="9">
      <t>アンゼンエイセイ</t>
    </rPh>
    <rPh sb="9" eb="12">
      <t>セキニンシャ</t>
    </rPh>
    <phoneticPr fontId="16"/>
  </si>
  <si>
    <t>10.</t>
    <phoneticPr fontId="16"/>
  </si>
  <si>
    <t>石綿作業主任者</t>
    <rPh sb="0" eb="2">
      <t>イシワタ</t>
    </rPh>
    <rPh sb="2" eb="7">
      <t>サギョウシュニンシャ</t>
    </rPh>
    <phoneticPr fontId="16"/>
  </si>
  <si>
    <t>19.</t>
    <phoneticPr fontId="16"/>
  </si>
  <si>
    <t>玉掛技能講習（１ｔ以上）</t>
    <rPh sb="0" eb="2">
      <t>タマカ</t>
    </rPh>
    <rPh sb="2" eb="6">
      <t>ギノウコウシュウ</t>
    </rPh>
    <rPh sb="9" eb="11">
      <t>イジョウ</t>
    </rPh>
    <phoneticPr fontId="16"/>
  </si>
  <si>
    <t>2.</t>
    <phoneticPr fontId="16"/>
  </si>
  <si>
    <t>地山及び土止め支保工作業主任者</t>
    <rPh sb="0" eb="2">
      <t>チザン</t>
    </rPh>
    <rPh sb="2" eb="3">
      <t>オヨ</t>
    </rPh>
    <rPh sb="4" eb="6">
      <t>ドド</t>
    </rPh>
    <rPh sb="7" eb="9">
      <t>シホ</t>
    </rPh>
    <rPh sb="9" eb="10">
      <t>コウ</t>
    </rPh>
    <rPh sb="10" eb="15">
      <t>サギョウシュニンシャ</t>
    </rPh>
    <phoneticPr fontId="16"/>
  </si>
  <si>
    <t>11.</t>
    <phoneticPr fontId="16"/>
  </si>
  <si>
    <t>車両系（整地・運搬積込・掘削等）</t>
    <rPh sb="0" eb="3">
      <t>シャリョウケイ</t>
    </rPh>
    <rPh sb="4" eb="6">
      <t>セイチ</t>
    </rPh>
    <rPh sb="7" eb="9">
      <t>ウンパン</t>
    </rPh>
    <rPh sb="9" eb="11">
      <t>ツミコ</t>
    </rPh>
    <rPh sb="12" eb="15">
      <t>クッサクトウ</t>
    </rPh>
    <phoneticPr fontId="16"/>
  </si>
  <si>
    <t>20.</t>
    <phoneticPr fontId="16"/>
  </si>
  <si>
    <t>ガス溶接技能講習</t>
    <rPh sb="2" eb="4">
      <t>ヨウセツ</t>
    </rPh>
    <rPh sb="4" eb="8">
      <t>ギノウコウシュウ</t>
    </rPh>
    <phoneticPr fontId="16"/>
  </si>
  <si>
    <t>3.</t>
    <phoneticPr fontId="16"/>
  </si>
  <si>
    <t>型わく支保工組立等作業主任者</t>
    <rPh sb="0" eb="1">
      <t>カタ</t>
    </rPh>
    <rPh sb="3" eb="5">
      <t>シホ</t>
    </rPh>
    <rPh sb="5" eb="6">
      <t>コウ</t>
    </rPh>
    <rPh sb="6" eb="8">
      <t>クミタテ</t>
    </rPh>
    <rPh sb="8" eb="9">
      <t>トウ</t>
    </rPh>
    <rPh sb="9" eb="11">
      <t>サギョウ</t>
    </rPh>
    <rPh sb="11" eb="14">
      <t>シュニンシャ</t>
    </rPh>
    <phoneticPr fontId="16"/>
  </si>
  <si>
    <t>12.</t>
    <phoneticPr fontId="16"/>
  </si>
  <si>
    <t>車両系建設機械（解体用）</t>
    <rPh sb="0" eb="3">
      <t>シャリョウケイ</t>
    </rPh>
    <rPh sb="3" eb="7">
      <t>ケンセツキカイ</t>
    </rPh>
    <rPh sb="8" eb="11">
      <t>カイタイヨウ</t>
    </rPh>
    <phoneticPr fontId="16"/>
  </si>
  <si>
    <t>21.</t>
    <phoneticPr fontId="16"/>
  </si>
  <si>
    <t>アーク溶接特別教育</t>
    <rPh sb="3" eb="5">
      <t>ヨウセツ</t>
    </rPh>
    <rPh sb="5" eb="9">
      <t>トクベツキョウイク</t>
    </rPh>
    <phoneticPr fontId="16"/>
  </si>
  <si>
    <t>4.</t>
    <phoneticPr fontId="16"/>
  </si>
  <si>
    <t>足場の組立等作業主任者</t>
    <rPh sb="0" eb="2">
      <t>アシバ</t>
    </rPh>
    <rPh sb="3" eb="6">
      <t>クミタテトウ</t>
    </rPh>
    <rPh sb="6" eb="11">
      <t>サギョウシュニンシャ</t>
    </rPh>
    <phoneticPr fontId="16"/>
  </si>
  <si>
    <t>13.</t>
    <phoneticPr fontId="16"/>
  </si>
  <si>
    <t>車両系建設機械（基礎工事用）</t>
    <rPh sb="0" eb="3">
      <t>シャリョウケイ</t>
    </rPh>
    <rPh sb="3" eb="7">
      <t>ケンセツキカイ</t>
    </rPh>
    <rPh sb="8" eb="13">
      <t>キソコウジヨウ</t>
    </rPh>
    <phoneticPr fontId="16"/>
  </si>
  <si>
    <t>22.</t>
    <phoneticPr fontId="16"/>
  </si>
  <si>
    <t>ローラー運転業務特別教育</t>
    <rPh sb="4" eb="8">
      <t>ウンテンギョウム</t>
    </rPh>
    <rPh sb="8" eb="12">
      <t>トクベツキョウイク</t>
    </rPh>
    <phoneticPr fontId="16"/>
  </si>
  <si>
    <t>5.</t>
    <phoneticPr fontId="16"/>
  </si>
  <si>
    <t>木造建築物組立等作業主任者</t>
    <rPh sb="0" eb="2">
      <t>モクゾウ</t>
    </rPh>
    <rPh sb="2" eb="5">
      <t>ケンチクブツ</t>
    </rPh>
    <rPh sb="5" eb="13">
      <t>クミタテトウサギョウシュニンシャ</t>
    </rPh>
    <phoneticPr fontId="16"/>
  </si>
  <si>
    <t>14.</t>
    <phoneticPr fontId="16"/>
  </si>
  <si>
    <t>不整地運搬車運転技能講習</t>
    <rPh sb="0" eb="3">
      <t>フセイチ</t>
    </rPh>
    <rPh sb="3" eb="6">
      <t>ウンパンシャ</t>
    </rPh>
    <rPh sb="6" eb="12">
      <t>ウンテンギノウコウシュウ</t>
    </rPh>
    <phoneticPr fontId="16"/>
  </si>
  <si>
    <t>23.</t>
    <phoneticPr fontId="16"/>
  </si>
  <si>
    <t>低圧電気取扱者特別教育</t>
    <rPh sb="0" eb="4">
      <t>テイアツデンキ</t>
    </rPh>
    <rPh sb="4" eb="7">
      <t>トリアツカイシャ</t>
    </rPh>
    <rPh sb="7" eb="11">
      <t>トクベツキョウイク</t>
    </rPh>
    <phoneticPr fontId="16"/>
  </si>
  <si>
    <t>6.</t>
    <phoneticPr fontId="16"/>
  </si>
  <si>
    <t>鉄骨の組立等作業主任者</t>
    <rPh sb="0" eb="2">
      <t>テッコツ</t>
    </rPh>
    <rPh sb="3" eb="6">
      <t>クミタテトウ</t>
    </rPh>
    <rPh sb="6" eb="11">
      <t>サギョウシュニンシャ</t>
    </rPh>
    <phoneticPr fontId="16"/>
  </si>
  <si>
    <t>15.</t>
    <phoneticPr fontId="16"/>
  </si>
  <si>
    <t>高所作業車運転技能講習・特別教育</t>
    <rPh sb="0" eb="5">
      <t>コウショサギョウシャ</t>
    </rPh>
    <rPh sb="5" eb="11">
      <t>ウンテンギノウコウシュウ</t>
    </rPh>
    <rPh sb="12" eb="16">
      <t>トクベツキョウイク</t>
    </rPh>
    <phoneticPr fontId="16"/>
  </si>
  <si>
    <t>24.</t>
    <phoneticPr fontId="16"/>
  </si>
  <si>
    <t>自由研削といし取替業務</t>
    <rPh sb="0" eb="2">
      <t>ジユウ</t>
    </rPh>
    <rPh sb="2" eb="4">
      <t>ケンサク</t>
    </rPh>
    <rPh sb="7" eb="9">
      <t>トリカエ</t>
    </rPh>
    <rPh sb="9" eb="11">
      <t>ギョウム</t>
    </rPh>
    <phoneticPr fontId="16"/>
  </si>
  <si>
    <t>7.</t>
    <phoneticPr fontId="16"/>
  </si>
  <si>
    <t>有機溶剤作業主任者</t>
    <rPh sb="0" eb="4">
      <t>ユウキヨウザイ</t>
    </rPh>
    <rPh sb="4" eb="9">
      <t>サギョウシュニンシャ</t>
    </rPh>
    <phoneticPr fontId="16"/>
  </si>
  <si>
    <t>16.</t>
    <phoneticPr fontId="16"/>
  </si>
  <si>
    <t>小型移動式クレーン運転技能講習</t>
    <rPh sb="0" eb="5">
      <t>コガタイドウシキ</t>
    </rPh>
    <rPh sb="9" eb="15">
      <t>ウンテンギノウコウシュウ</t>
    </rPh>
    <phoneticPr fontId="16"/>
  </si>
  <si>
    <t>25.</t>
    <phoneticPr fontId="16"/>
  </si>
  <si>
    <t>ウインチ運転業務特別教育</t>
    <rPh sb="4" eb="6">
      <t>ウンテン</t>
    </rPh>
    <rPh sb="6" eb="8">
      <t>ギョウム</t>
    </rPh>
    <rPh sb="8" eb="12">
      <t>トクベツキョウイク</t>
    </rPh>
    <phoneticPr fontId="16"/>
  </si>
  <si>
    <t>8.</t>
    <phoneticPr fontId="16"/>
  </si>
  <si>
    <t>特定化学物質等作業主任者</t>
    <rPh sb="0" eb="2">
      <t>トクテイ</t>
    </rPh>
    <rPh sb="2" eb="6">
      <t>カガクブッシツ</t>
    </rPh>
    <rPh sb="6" eb="7">
      <t>トウ</t>
    </rPh>
    <rPh sb="7" eb="12">
      <t>サギョウシュニンシャ</t>
    </rPh>
    <phoneticPr fontId="16"/>
  </si>
  <si>
    <t>17.</t>
    <phoneticPr fontId="16"/>
  </si>
  <si>
    <t>床上操作式クレーン運転技能講習</t>
    <rPh sb="0" eb="2">
      <t>ユカア</t>
    </rPh>
    <rPh sb="2" eb="5">
      <t>ソウサシキ</t>
    </rPh>
    <rPh sb="9" eb="11">
      <t>ウンテン</t>
    </rPh>
    <rPh sb="11" eb="15">
      <t>ギノウコウシュウ</t>
    </rPh>
    <phoneticPr fontId="16"/>
  </si>
  <si>
    <t>26.</t>
    <phoneticPr fontId="16"/>
  </si>
  <si>
    <t>石綿解体特別教育</t>
    <rPh sb="0" eb="2">
      <t>イシワタ</t>
    </rPh>
    <rPh sb="2" eb="4">
      <t>カイタイ</t>
    </rPh>
    <rPh sb="4" eb="8">
      <t>トクベツキョウイク</t>
    </rPh>
    <phoneticPr fontId="16"/>
  </si>
  <si>
    <t>9.</t>
    <phoneticPr fontId="16"/>
  </si>
  <si>
    <t>酸欠・硫化水素危険作業主任者</t>
    <rPh sb="0" eb="2">
      <t>サンケツ</t>
    </rPh>
    <rPh sb="3" eb="7">
      <t>リュウカスイソ</t>
    </rPh>
    <rPh sb="7" eb="9">
      <t>キケン</t>
    </rPh>
    <rPh sb="9" eb="14">
      <t>サギョウシュニンシャ</t>
    </rPh>
    <phoneticPr fontId="16"/>
  </si>
  <si>
    <t>18.</t>
    <phoneticPr fontId="16"/>
  </si>
  <si>
    <t>移動式クレーン運転士</t>
    <rPh sb="0" eb="3">
      <t>イドウシキ</t>
    </rPh>
    <rPh sb="7" eb="10">
      <t>ウンテンシ</t>
    </rPh>
    <phoneticPr fontId="16"/>
  </si>
  <si>
    <t>27.</t>
    <phoneticPr fontId="16"/>
  </si>
  <si>
    <t xml:space="preserve">                            </t>
    <phoneticPr fontId="3"/>
  </si>
  <si>
    <t>発注形態は、㈱波多野組→</t>
    <rPh sb="0" eb="4">
      <t>ハッチュウケイタイ</t>
    </rPh>
    <rPh sb="7" eb="11">
      <t>ハダノグミ</t>
    </rPh>
    <phoneticPr fontId="16"/>
  </si>
  <si>
    <t>　　　　　　　　　　</t>
    <phoneticPr fontId="16"/>
  </si>
  <si>
    <t>　　　　　　　　　　　　</t>
    <phoneticPr fontId="16"/>
  </si>
  <si>
    <t>入場予定期間と</t>
    <rPh sb="0" eb="2">
      <t>ニュウジョウ</t>
    </rPh>
    <rPh sb="2" eb="4">
      <t>ヨテイ</t>
    </rPh>
    <rPh sb="4" eb="6">
      <t>キカン</t>
    </rPh>
    <phoneticPr fontId="16"/>
  </si>
  <si>
    <t>年　　　　　月　　　　　日</t>
  </si>
  <si>
    <t>～</t>
    <phoneticPr fontId="16"/>
  </si>
  <si>
    <t>業務内容</t>
    <rPh sb="0" eb="2">
      <t>ギョウム</t>
    </rPh>
    <rPh sb="2" eb="4">
      <t>ナイヨウ</t>
    </rPh>
    <phoneticPr fontId="16"/>
  </si>
  <si>
    <t>（業務内容）</t>
    <rPh sb="1" eb="3">
      <t>ギョウム</t>
    </rPh>
    <rPh sb="3" eb="5">
      <t>ナイヨウ</t>
    </rPh>
    <phoneticPr fontId="16"/>
  </si>
  <si>
    <t>個人情報保護に</t>
    <rPh sb="0" eb="2">
      <t>コジン</t>
    </rPh>
    <rPh sb="2" eb="4">
      <t>ジョウホウ</t>
    </rPh>
    <rPh sb="4" eb="6">
      <t>ホゴ</t>
    </rPh>
    <phoneticPr fontId="16"/>
  </si>
  <si>
    <t>受講者署名又は捺印</t>
    <rPh sb="0" eb="3">
      <t>ジュコウシャ</t>
    </rPh>
    <rPh sb="3" eb="5">
      <t>ショメイ</t>
    </rPh>
    <rPh sb="5" eb="6">
      <t>マタ</t>
    </rPh>
    <rPh sb="7" eb="9">
      <t>ナツイン</t>
    </rPh>
    <phoneticPr fontId="16"/>
  </si>
  <si>
    <t>関する同意、</t>
    <rPh sb="0" eb="1">
      <t>カン</t>
    </rPh>
    <rPh sb="3" eb="5">
      <t>ドウイ</t>
    </rPh>
    <phoneticPr fontId="16"/>
  </si>
  <si>
    <t>私は、上記の条項につき同意します。</t>
    <rPh sb="0" eb="1">
      <t>ワタクシ</t>
    </rPh>
    <rPh sb="3" eb="5">
      <t>ジョウキ</t>
    </rPh>
    <rPh sb="6" eb="8">
      <t>ジョウコウ</t>
    </rPh>
    <rPh sb="11" eb="13">
      <t>ドウイ</t>
    </rPh>
    <phoneticPr fontId="16"/>
  </si>
  <si>
    <t>及び入場教育</t>
    <rPh sb="0" eb="1">
      <t>オヨ</t>
    </rPh>
    <rPh sb="2" eb="4">
      <t>ニュウジョウ</t>
    </rPh>
    <rPh sb="4" eb="6">
      <t>キョウイク</t>
    </rPh>
    <phoneticPr fontId="16"/>
  </si>
  <si>
    <t>また、入場教育を受講し理解しましたので、作業所の遵守事項・安全基準等に従って作業に</t>
    <rPh sb="3" eb="5">
      <t>ニュウジョウ</t>
    </rPh>
    <rPh sb="5" eb="7">
      <t>キョウイク</t>
    </rPh>
    <rPh sb="8" eb="10">
      <t>ジュコウ</t>
    </rPh>
    <rPh sb="11" eb="13">
      <t>リカイ</t>
    </rPh>
    <rPh sb="20" eb="23">
      <t>サギョウショ</t>
    </rPh>
    <rPh sb="24" eb="28">
      <t>ジュンシュジコウ</t>
    </rPh>
    <rPh sb="29" eb="31">
      <t>アンゼン</t>
    </rPh>
    <rPh sb="31" eb="34">
      <t>キジュントウ</t>
    </rPh>
    <rPh sb="35" eb="36">
      <t>シタガ</t>
    </rPh>
    <rPh sb="38" eb="40">
      <t>サギョウ</t>
    </rPh>
    <phoneticPr fontId="16"/>
  </si>
  <si>
    <t>受講の確認・</t>
    <rPh sb="0" eb="2">
      <t>ジュコウ</t>
    </rPh>
    <rPh sb="3" eb="5">
      <t>カクニン</t>
    </rPh>
    <phoneticPr fontId="16"/>
  </si>
  <si>
    <t>従事し自分の身を安全を守ることを誓います</t>
    <rPh sb="0" eb="2">
      <t>ジュウジ</t>
    </rPh>
    <rPh sb="3" eb="5">
      <t>ジブン</t>
    </rPh>
    <rPh sb="6" eb="7">
      <t>ミ</t>
    </rPh>
    <rPh sb="8" eb="10">
      <t>アンゼン</t>
    </rPh>
    <rPh sb="11" eb="12">
      <t>マモ</t>
    </rPh>
    <rPh sb="16" eb="17">
      <t>チカ</t>
    </rPh>
    <phoneticPr fontId="16"/>
  </si>
  <si>
    <t>年</t>
    <rPh sb="0" eb="1">
      <t>ネン</t>
    </rPh>
    <phoneticPr fontId="16"/>
  </si>
  <si>
    <t>月</t>
    <rPh sb="0" eb="1">
      <t>ガツ</t>
    </rPh>
    <phoneticPr fontId="16"/>
  </si>
  <si>
    <t>日</t>
    <rPh sb="0" eb="1">
      <t>ニチ</t>
    </rPh>
    <phoneticPr fontId="16"/>
  </si>
  <si>
    <t>誓約書</t>
    <rPh sb="0" eb="3">
      <t>セイヤクショ</t>
    </rPh>
    <phoneticPr fontId="16"/>
  </si>
  <si>
    <t>氏名（自筆）</t>
    <rPh sb="0" eb="2">
      <t>シメイ</t>
    </rPh>
    <rPh sb="3" eb="5">
      <t>ジヒツ</t>
    </rPh>
    <phoneticPr fontId="16"/>
  </si>
  <si>
    <t>印</t>
    <rPh sb="0" eb="1">
      <t>イン</t>
    </rPh>
    <phoneticPr fontId="16"/>
  </si>
  <si>
    <t>様式　新規入場R4</t>
    <rPh sb="0" eb="2">
      <t>ヨウシキ</t>
    </rPh>
    <rPh sb="3" eb="7">
      <t>シンキニュウジョウ</t>
    </rPh>
    <phoneticPr fontId="16"/>
  </si>
  <si>
    <t>作業所入場教育科目</t>
    <phoneticPr fontId="16"/>
  </si>
  <si>
    <t>全般事項</t>
    <rPh sb="0" eb="2">
      <t>ゼンパン</t>
    </rPh>
    <rPh sb="2" eb="4">
      <t>ジコウ</t>
    </rPh>
    <phoneticPr fontId="16"/>
  </si>
  <si>
    <t>a.本工事についての波多野組作業所の取り組みについて</t>
    <rPh sb="2" eb="5">
      <t>ホンコウジ</t>
    </rPh>
    <rPh sb="10" eb="13">
      <t>ハタノ</t>
    </rPh>
    <rPh sb="13" eb="14">
      <t>クミ</t>
    </rPh>
    <rPh sb="14" eb="17">
      <t>サギョウショ</t>
    </rPh>
    <rPh sb="18" eb="19">
      <t>ト</t>
    </rPh>
    <rPh sb="20" eb="21">
      <t>ク</t>
    </rPh>
    <phoneticPr fontId="16"/>
  </si>
  <si>
    <t>作業所長又は</t>
    <rPh sb="0" eb="4">
      <t>サギョウショチョウ</t>
    </rPh>
    <rPh sb="4" eb="5">
      <t>マタ</t>
    </rPh>
    <phoneticPr fontId="16"/>
  </si>
  <si>
    <t>ｂ.安全衛生・品質管理に関する作業所方針</t>
    <rPh sb="2" eb="4">
      <t>アンゼン</t>
    </rPh>
    <rPh sb="4" eb="6">
      <t>エイセイ</t>
    </rPh>
    <rPh sb="7" eb="9">
      <t>ヒンシツ</t>
    </rPh>
    <rPh sb="9" eb="11">
      <t>カンリ</t>
    </rPh>
    <rPh sb="12" eb="13">
      <t>カン</t>
    </rPh>
    <rPh sb="15" eb="18">
      <t>サギョウショ</t>
    </rPh>
    <rPh sb="18" eb="20">
      <t>ホウシン</t>
    </rPh>
    <phoneticPr fontId="16"/>
  </si>
  <si>
    <t>作業所長が任命した</t>
    <rPh sb="5" eb="7">
      <t>ニンメイ</t>
    </rPh>
    <phoneticPr fontId="16"/>
  </si>
  <si>
    <t>責任者が実施する。</t>
    <rPh sb="4" eb="6">
      <t>ジッシ</t>
    </rPh>
    <phoneticPr fontId="16"/>
  </si>
  <si>
    <t>ｃ.仕事の指示、報告系統（安全衛生組織等）</t>
    <rPh sb="2" eb="4">
      <t>シゴト</t>
    </rPh>
    <rPh sb="5" eb="7">
      <t>シジ</t>
    </rPh>
    <rPh sb="8" eb="10">
      <t>ホウコク</t>
    </rPh>
    <rPh sb="10" eb="12">
      <t>ケイトウ</t>
    </rPh>
    <rPh sb="13" eb="17">
      <t>アンゼンエイセイ</t>
    </rPh>
    <rPh sb="17" eb="19">
      <t>ソシキ</t>
    </rPh>
    <rPh sb="19" eb="20">
      <t>トウ</t>
    </rPh>
    <phoneticPr fontId="16"/>
  </si>
  <si>
    <t>ｄ.作業所説明（出入口・立入禁止・危険箇所・禁止条項等）</t>
    <rPh sb="2" eb="5">
      <t>サギョウショ</t>
    </rPh>
    <rPh sb="5" eb="7">
      <t>セツメイ</t>
    </rPh>
    <rPh sb="8" eb="10">
      <t>デハイ</t>
    </rPh>
    <rPh sb="10" eb="11">
      <t>クチ</t>
    </rPh>
    <rPh sb="12" eb="14">
      <t>タチイリ</t>
    </rPh>
    <rPh sb="14" eb="16">
      <t>キンシ</t>
    </rPh>
    <rPh sb="17" eb="19">
      <t>キケン</t>
    </rPh>
    <rPh sb="19" eb="21">
      <t>カショ</t>
    </rPh>
    <rPh sb="22" eb="24">
      <t>キンシ</t>
    </rPh>
    <rPh sb="24" eb="26">
      <t>ジョウコウ</t>
    </rPh>
    <rPh sb="26" eb="27">
      <t>トウ</t>
    </rPh>
    <phoneticPr fontId="16"/>
  </si>
  <si>
    <t>e.安全衛生注意事項（整理整頓・清潔清掃・服装・安全用具等）</t>
    <rPh sb="2" eb="6">
      <t>アンゼンエイセイ</t>
    </rPh>
    <rPh sb="6" eb="8">
      <t>チュウイ</t>
    </rPh>
    <rPh sb="8" eb="10">
      <t>ジコウ</t>
    </rPh>
    <rPh sb="11" eb="13">
      <t>セイリ</t>
    </rPh>
    <rPh sb="13" eb="15">
      <t>セイトン</t>
    </rPh>
    <rPh sb="16" eb="18">
      <t>セイケツ</t>
    </rPh>
    <rPh sb="18" eb="20">
      <t>セイソウ</t>
    </rPh>
    <rPh sb="21" eb="23">
      <t>フクソウ</t>
    </rPh>
    <rPh sb="24" eb="26">
      <t>アンゼン</t>
    </rPh>
    <rPh sb="26" eb="28">
      <t>ヨウグ</t>
    </rPh>
    <rPh sb="28" eb="29">
      <t>トウ</t>
    </rPh>
    <phoneticPr fontId="16"/>
  </si>
  <si>
    <t>ｆ.作業所の運営（火気取扱い・終業時間・車両等）</t>
    <rPh sb="2" eb="5">
      <t>サギョウショ</t>
    </rPh>
    <rPh sb="6" eb="8">
      <t>ウンエイ</t>
    </rPh>
    <rPh sb="9" eb="11">
      <t>カキ</t>
    </rPh>
    <rPh sb="11" eb="13">
      <t>トリアツカ</t>
    </rPh>
    <rPh sb="15" eb="19">
      <t>シュウギョウジカン</t>
    </rPh>
    <rPh sb="20" eb="22">
      <t>シャリョウ</t>
    </rPh>
    <rPh sb="22" eb="23">
      <t>トウ</t>
    </rPh>
    <phoneticPr fontId="16"/>
  </si>
  <si>
    <t>ｇ.朝礼、ＴＢＭ、ＫＹＴ等への参加義務と記録について</t>
    <rPh sb="2" eb="4">
      <t>チョウレイ</t>
    </rPh>
    <rPh sb="12" eb="13">
      <t>トウ</t>
    </rPh>
    <rPh sb="15" eb="17">
      <t>サンカ</t>
    </rPh>
    <rPh sb="17" eb="19">
      <t>ギム</t>
    </rPh>
    <rPh sb="20" eb="22">
      <t>キロク</t>
    </rPh>
    <phoneticPr fontId="16"/>
  </si>
  <si>
    <t>ｈ.予定外作業発生時の対応</t>
    <rPh sb="2" eb="5">
      <t>ヨテイガイ</t>
    </rPh>
    <rPh sb="5" eb="7">
      <t>サギョウ</t>
    </rPh>
    <rPh sb="7" eb="9">
      <t>ハッセイ</t>
    </rPh>
    <rPh sb="9" eb="10">
      <t>ジ</t>
    </rPh>
    <rPh sb="11" eb="13">
      <t>タイオウ</t>
    </rPh>
    <phoneticPr fontId="16"/>
  </si>
  <si>
    <t>i.工事の重要性、危険度の説明</t>
    <rPh sb="2" eb="4">
      <t>コウジ</t>
    </rPh>
    <rPh sb="5" eb="8">
      <t>ジュウヨウセイ</t>
    </rPh>
    <rPh sb="9" eb="12">
      <t>キケンド</t>
    </rPh>
    <rPh sb="13" eb="15">
      <t>セツメイ</t>
    </rPh>
    <phoneticPr fontId="16"/>
  </si>
  <si>
    <t>ｊ.品質管理について</t>
    <rPh sb="2" eb="4">
      <t>ヒンシツ</t>
    </rPh>
    <rPh sb="4" eb="6">
      <t>カンリ</t>
    </rPh>
    <phoneticPr fontId="16"/>
  </si>
  <si>
    <t>ｋ.工程（工程表及び関連工程）</t>
    <rPh sb="2" eb="4">
      <t>コウテイ</t>
    </rPh>
    <rPh sb="5" eb="8">
      <t>コウテイヒョウ</t>
    </rPh>
    <rPh sb="8" eb="9">
      <t>オヨ</t>
    </rPh>
    <rPh sb="10" eb="12">
      <t>カンレン</t>
    </rPh>
    <rPh sb="12" eb="14">
      <t>コウテイ</t>
    </rPh>
    <phoneticPr fontId="16"/>
  </si>
  <si>
    <t>作業所関連事項</t>
    <rPh sb="0" eb="3">
      <t>サギョウショ</t>
    </rPh>
    <rPh sb="3" eb="5">
      <t>カンレン</t>
    </rPh>
    <rPh sb="5" eb="7">
      <t>ジコウ</t>
    </rPh>
    <phoneticPr fontId="16"/>
  </si>
  <si>
    <t>a.機械等、原材料等の危険性又は有害性及びこれらの取扱い方法について　※</t>
    <rPh sb="2" eb="5">
      <t>キカイトウ</t>
    </rPh>
    <rPh sb="6" eb="9">
      <t>ゲンザイリョウ</t>
    </rPh>
    <rPh sb="9" eb="10">
      <t>トウ</t>
    </rPh>
    <rPh sb="11" eb="14">
      <t>キケンセイ</t>
    </rPh>
    <rPh sb="14" eb="15">
      <t>マタ</t>
    </rPh>
    <rPh sb="16" eb="18">
      <t>ユウガイ</t>
    </rPh>
    <rPh sb="18" eb="19">
      <t>セイ</t>
    </rPh>
    <rPh sb="19" eb="20">
      <t>オヨ</t>
    </rPh>
    <phoneticPr fontId="16"/>
  </si>
  <si>
    <t>ｂ.安全装置、有害物抑制装置又は保護具の性能及びこれらの取扱い方法に関する事項　※</t>
    <rPh sb="2" eb="4">
      <t>アンゼン</t>
    </rPh>
    <rPh sb="4" eb="6">
      <t>ソウチ</t>
    </rPh>
    <rPh sb="7" eb="10">
      <t>ユウガイブツ</t>
    </rPh>
    <rPh sb="10" eb="12">
      <t>ヨクセイ</t>
    </rPh>
    <rPh sb="12" eb="14">
      <t>ソウチ</t>
    </rPh>
    <rPh sb="14" eb="15">
      <t>マタ</t>
    </rPh>
    <rPh sb="16" eb="19">
      <t>ホゴグ</t>
    </rPh>
    <rPh sb="20" eb="22">
      <t>セイノウ</t>
    </rPh>
    <rPh sb="22" eb="23">
      <t>オヨ</t>
    </rPh>
    <phoneticPr fontId="16"/>
  </si>
  <si>
    <t>ｃ.作業開始時の点検に関する事項　※</t>
    <rPh sb="2" eb="6">
      <t>サギョウカイシ</t>
    </rPh>
    <rPh sb="6" eb="7">
      <t>ジ</t>
    </rPh>
    <rPh sb="8" eb="10">
      <t>テンケン</t>
    </rPh>
    <rPh sb="11" eb="12">
      <t>カン</t>
    </rPh>
    <rPh sb="14" eb="16">
      <t>ジコウ</t>
    </rPh>
    <phoneticPr fontId="16"/>
  </si>
  <si>
    <t>ｄ.当該業務に関して発生するおそれのある疾病の原因及び予防に関する事項　※</t>
    <rPh sb="2" eb="4">
      <t>トウガイ</t>
    </rPh>
    <rPh sb="4" eb="6">
      <t>ギョウム</t>
    </rPh>
    <rPh sb="7" eb="8">
      <t>カン</t>
    </rPh>
    <rPh sb="10" eb="12">
      <t>ハッセイ</t>
    </rPh>
    <rPh sb="20" eb="22">
      <t>シッペイ</t>
    </rPh>
    <rPh sb="23" eb="25">
      <t>ゲンイン</t>
    </rPh>
    <rPh sb="25" eb="26">
      <t>オヨ</t>
    </rPh>
    <rPh sb="27" eb="29">
      <t>ヨボウ</t>
    </rPh>
    <phoneticPr fontId="16"/>
  </si>
  <si>
    <t>e.作業場所の整理整頓及び清潔の保持に関する事項　※</t>
    <rPh sb="2" eb="4">
      <t>サギョウ</t>
    </rPh>
    <rPh sb="4" eb="6">
      <t>バショ</t>
    </rPh>
    <rPh sb="7" eb="9">
      <t>セイリ</t>
    </rPh>
    <rPh sb="9" eb="11">
      <t>セイトン</t>
    </rPh>
    <rPh sb="11" eb="12">
      <t>オヨ</t>
    </rPh>
    <rPh sb="13" eb="15">
      <t>セイケツ</t>
    </rPh>
    <rPh sb="16" eb="18">
      <t>ホジ</t>
    </rPh>
    <rPh sb="19" eb="20">
      <t>カン</t>
    </rPh>
    <rPh sb="22" eb="24">
      <t>ジコウ</t>
    </rPh>
    <phoneticPr fontId="16"/>
  </si>
  <si>
    <t>ｆ.事故時等における応急措置及び退避に関する事項　※</t>
    <rPh sb="2" eb="4">
      <t>ジコ</t>
    </rPh>
    <rPh sb="4" eb="5">
      <t>ジ</t>
    </rPh>
    <rPh sb="5" eb="6">
      <t>トウ</t>
    </rPh>
    <rPh sb="10" eb="12">
      <t>オウキュウ</t>
    </rPh>
    <rPh sb="12" eb="14">
      <t>ソチ</t>
    </rPh>
    <rPh sb="14" eb="15">
      <t>オヨ</t>
    </rPh>
    <rPh sb="16" eb="18">
      <t>タイヒ</t>
    </rPh>
    <rPh sb="19" eb="20">
      <t>カン</t>
    </rPh>
    <rPh sb="22" eb="24">
      <t>ジコウ</t>
    </rPh>
    <phoneticPr fontId="16"/>
  </si>
  <si>
    <t>ｇ.その他当該業務に関する安全又は衛生のために必要な事項　※</t>
    <rPh sb="4" eb="5">
      <t>タ</t>
    </rPh>
    <rPh sb="5" eb="7">
      <t>トウガイ</t>
    </rPh>
    <rPh sb="7" eb="9">
      <t>ギョウム</t>
    </rPh>
    <rPh sb="10" eb="11">
      <t>カン</t>
    </rPh>
    <rPh sb="13" eb="15">
      <t>アンゼン</t>
    </rPh>
    <rPh sb="15" eb="16">
      <t>マタ</t>
    </rPh>
    <rPh sb="17" eb="19">
      <t>エイセイ</t>
    </rPh>
    <rPh sb="23" eb="25">
      <t>ヒツヨウ</t>
    </rPh>
    <rPh sb="26" eb="28">
      <t>ジコウ</t>
    </rPh>
    <phoneticPr fontId="16"/>
  </si>
  <si>
    <t>ｈ.その他</t>
    <rPh sb="4" eb="5">
      <t>タ</t>
    </rPh>
    <phoneticPr fontId="16"/>
  </si>
  <si>
    <t>※印は安衛則第35条に記載されている実施項目</t>
    <rPh sb="1" eb="2">
      <t>シルシ</t>
    </rPh>
    <rPh sb="3" eb="6">
      <t>アンエイソク</t>
    </rPh>
    <rPh sb="6" eb="7">
      <t>ダイ</t>
    </rPh>
    <rPh sb="9" eb="10">
      <t>ジョウ</t>
    </rPh>
    <rPh sb="11" eb="13">
      <t>キサイ</t>
    </rPh>
    <rPh sb="18" eb="20">
      <t>ジッシ</t>
    </rPh>
    <rPh sb="20" eb="22">
      <t>コウモク</t>
    </rPh>
    <phoneticPr fontId="16"/>
  </si>
  <si>
    <t>（雇入れ時等の教育）</t>
    <rPh sb="1" eb="3">
      <t>ヤトイイ</t>
    </rPh>
    <rPh sb="4" eb="5">
      <t>ジ</t>
    </rPh>
    <rPh sb="5" eb="6">
      <t>トウ</t>
    </rPh>
    <rPh sb="7" eb="9">
      <t>キョウイク</t>
    </rPh>
    <phoneticPr fontId="16"/>
  </si>
  <si>
    <t>入　場　教　育</t>
    <phoneticPr fontId="16"/>
  </si>
  <si>
    <t>実施日</t>
    <rPh sb="0" eb="3">
      <t>ジッシビ</t>
    </rPh>
    <phoneticPr fontId="16"/>
  </si>
  <si>
    <t>実施者氏名</t>
    <rPh sb="0" eb="3">
      <t>ジッシシャ</t>
    </rPh>
    <rPh sb="3" eb="5">
      <t>シメイ</t>
    </rPh>
    <phoneticPr fontId="16"/>
  </si>
  <si>
    <t>　　　　　年　　　　　月　　　　　日</t>
  </si>
  <si>
    <t>西暦　　　　　　年　　　　　月受診</t>
    <rPh sb="0" eb="2">
      <t>セイレキ</t>
    </rPh>
    <phoneticPr fontId="3"/>
  </si>
  <si>
    <t>西暦　　　　　年　　　　月</t>
    <rPh sb="0" eb="2">
      <t>セイレキ</t>
    </rPh>
    <phoneticPr fontId="3"/>
  </si>
  <si>
    <t>過去の病歴</t>
    <rPh sb="0" eb="2">
      <t>カコ</t>
    </rPh>
    <rPh sb="3" eb="5">
      <t>ビョウレキ</t>
    </rPh>
    <phoneticPr fontId="16"/>
  </si>
  <si>
    <t>病名：</t>
    <rPh sb="0" eb="2">
      <t>ビョウメイ</t>
    </rPh>
    <phoneticPr fontId="3"/>
  </si>
  <si>
    <t>あり　　・　　なし</t>
    <phoneticPr fontId="3"/>
  </si>
  <si>
    <t>佐藤　太郎</t>
    <rPh sb="0" eb="2">
      <t>サトウ</t>
    </rPh>
    <rPh sb="3" eb="5">
      <t>タロウ</t>
    </rPh>
    <phoneticPr fontId="3"/>
  </si>
  <si>
    <t>サトウ　タロウ</t>
    <phoneticPr fontId="3"/>
  </si>
  <si>
    <t>← 枠内は全て記入</t>
    <rPh sb="2" eb="4">
      <t>ワクナイ</t>
    </rPh>
    <rPh sb="5" eb="6">
      <t>スベ</t>
    </rPh>
    <rPh sb="7" eb="9">
      <t>キニュウ</t>
    </rPh>
    <phoneticPr fontId="3"/>
  </si>
  <si>
    <t>←　配偶者・親・兄弟姉妹等
　　</t>
    <rPh sb="2" eb="5">
      <t>ハイグウシャ</t>
    </rPh>
    <rPh sb="6" eb="7">
      <t>オヤ</t>
    </rPh>
    <rPh sb="8" eb="10">
      <t>キョウダイ</t>
    </rPh>
    <rPh sb="10" eb="12">
      <t>シマイ</t>
    </rPh>
    <rPh sb="12" eb="13">
      <t>トウ</t>
    </rPh>
    <phoneticPr fontId="3"/>
  </si>
  <si>
    <t>　　 の連絡先を記入</t>
    <rPh sb="4" eb="7">
      <t>レンラクサキ</t>
    </rPh>
    <rPh sb="8" eb="10">
      <t>キニュウ</t>
    </rPh>
    <phoneticPr fontId="3"/>
  </si>
  <si>
    <t>※日本国籍でなく、親等が</t>
    <rPh sb="1" eb="5">
      <t>ニホンコクセキ</t>
    </rPh>
    <rPh sb="9" eb="11">
      <t>オヤトウ</t>
    </rPh>
    <phoneticPr fontId="3"/>
  </si>
  <si>
    <t>　 日本国外にいる場合は、</t>
    <rPh sb="2" eb="6">
      <t>ニホンコクガイ</t>
    </rPh>
    <rPh sb="9" eb="11">
      <t>バアイ</t>
    </rPh>
    <phoneticPr fontId="3"/>
  </si>
  <si>
    <t>　 勤務先の上長または</t>
    <rPh sb="2" eb="5">
      <t>キンムサキ</t>
    </rPh>
    <rPh sb="6" eb="8">
      <t>ジョウチョウ</t>
    </rPh>
    <phoneticPr fontId="3"/>
  </si>
  <si>
    <t>　 雇用管理責任者名を記入</t>
    <rPh sb="2" eb="6">
      <t>コヨウカンリ</t>
    </rPh>
    <rPh sb="6" eb="9">
      <t>セキニンシャ</t>
    </rPh>
    <rPh sb="9" eb="10">
      <t>メイ</t>
    </rPh>
    <rPh sb="11" eb="13">
      <t>キニュウ</t>
    </rPh>
    <phoneticPr fontId="3"/>
  </si>
  <si>
    <t>← 事業主･一人親方は</t>
    <rPh sb="2" eb="5">
      <t>ジギョウヌシ</t>
    </rPh>
    <rPh sb="6" eb="10">
      <t>ヒトリオヤカタ</t>
    </rPh>
    <phoneticPr fontId="3"/>
  </si>
  <si>
    <t>　  必ず労災保険特別加入</t>
    <rPh sb="3" eb="4">
      <t>カナラ</t>
    </rPh>
    <rPh sb="5" eb="9">
      <t>ロウサイホケン</t>
    </rPh>
    <rPh sb="9" eb="11">
      <t>トクベツ</t>
    </rPh>
    <rPh sb="11" eb="13">
      <t>カニュウ</t>
    </rPh>
    <phoneticPr fontId="3"/>
  </si>
  <si>
    <t>　  の有無を確認すること</t>
    <rPh sb="4" eb="6">
      <t>ウム</t>
    </rPh>
    <rPh sb="7" eb="9">
      <t>カクニン</t>
    </rPh>
    <phoneticPr fontId="3"/>
  </si>
  <si>
    <t>← 作業員名簿を確認し、</t>
    <rPh sb="2" eb="5">
      <t>サギョウイン</t>
    </rPh>
    <rPh sb="5" eb="7">
      <t>メイボ</t>
    </rPh>
    <rPh sb="8" eb="10">
      <t>カクニン</t>
    </rPh>
    <phoneticPr fontId="3"/>
  </si>
  <si>
    <t>　　記載確認ができれば</t>
    <rPh sb="2" eb="6">
      <t>キサイカクニン</t>
    </rPh>
    <phoneticPr fontId="3"/>
  </si>
  <si>
    <t>　　「確認済み」に○をつける</t>
    <rPh sb="3" eb="5">
      <t>カクニン</t>
    </rPh>
    <rPh sb="5" eb="6">
      <t>ズ</t>
    </rPh>
    <phoneticPr fontId="3"/>
  </si>
  <si>
    <t>← 作業員名簿で確認できる</t>
    <rPh sb="2" eb="7">
      <t>サギョウインメイボ</t>
    </rPh>
    <rPh sb="8" eb="10">
      <t>カクニン</t>
    </rPh>
    <phoneticPr fontId="3"/>
  </si>
  <si>
    <t>　　資格の該当する数字に</t>
    <rPh sb="2" eb="4">
      <t>シカク</t>
    </rPh>
    <rPh sb="5" eb="7">
      <t>ガイトウ</t>
    </rPh>
    <rPh sb="9" eb="11">
      <t>スウジ</t>
    </rPh>
    <phoneticPr fontId="3"/>
  </si>
  <si>
    <t>　　○をつける</t>
    <phoneticPr fontId="3"/>
  </si>
  <si>
    <t>← 勤務先の発注形態が
　　不明の場合は担当所長
　　に確認し、記入すること</t>
    <rPh sb="2" eb="5">
      <t>キンムサキ</t>
    </rPh>
    <rPh sb="6" eb="8">
      <t>ハッチュウ</t>
    </rPh>
    <rPh sb="8" eb="10">
      <t>ケイタイ</t>
    </rPh>
    <rPh sb="14" eb="16">
      <t>フメイ</t>
    </rPh>
    <rPh sb="17" eb="19">
      <t>バアイ</t>
    </rPh>
    <rPh sb="20" eb="24">
      <t>タントウショチョウ</t>
    </rPh>
    <rPh sb="28" eb="30">
      <t>カクニン</t>
    </rPh>
    <rPh sb="32" eb="34">
      <t>キニュウ</t>
    </rPh>
    <phoneticPr fontId="3"/>
  </si>
  <si>
    <t>　　氏名を記入</t>
    <rPh sb="2" eb="4">
      <t>シメイ</t>
    </rPh>
    <rPh sb="5" eb="7">
      <t>キニュウ</t>
    </rPh>
    <phoneticPr fontId="3"/>
  </si>
  <si>
    <t>← 波多野組社員が記入</t>
    <phoneticPr fontId="3"/>
  </si>
  <si>
    <t>■■建設㈱</t>
    <rPh sb="2" eb="4">
      <t>ケンセツ</t>
    </rPh>
    <phoneticPr fontId="3"/>
  </si>
  <si>
    <t>←給与を受け取っている会社名</t>
    <rPh sb="1" eb="3">
      <t>キュウヨ</t>
    </rPh>
    <rPh sb="4" eb="5">
      <t>ウ</t>
    </rPh>
    <rPh sb="6" eb="7">
      <t>ト</t>
    </rPh>
    <rPh sb="11" eb="14">
      <t>カイシャメイ</t>
    </rPh>
    <phoneticPr fontId="3"/>
  </si>
  <si>
    <t>愛知県豊川市〇〇町○－○</t>
  </si>
  <si>
    <t>愛知県豊川市〇〇町○－○</t>
    <phoneticPr fontId="3"/>
  </si>
  <si>
    <t>▲▲アパート100号室</t>
  </si>
  <si>
    <t>▲▲アパート100号室</t>
    <phoneticPr fontId="3"/>
  </si>
  <si>
    <t>佐藤　花子</t>
    <rPh sb="0" eb="2">
      <t>サトウ</t>
    </rPh>
    <rPh sb="3" eb="5">
      <t>ハナコ</t>
    </rPh>
    <phoneticPr fontId="3"/>
  </si>
  <si>
    <t>妻</t>
    <rPh sb="0" eb="1">
      <t>ツマ</t>
    </rPh>
    <phoneticPr fontId="3"/>
  </si>
  <si>
    <t>090</t>
    <phoneticPr fontId="3"/>
  </si>
  <si>
    <t>9999</t>
    <phoneticPr fontId="3"/>
  </si>
  <si>
    <t>080</t>
    <phoneticPr fontId="3"/>
  </si>
  <si>
    <t>8888</t>
    <phoneticPr fontId="3"/>
  </si>
  <si>
    <t>土木事業部</t>
    <rPh sb="0" eb="5">
      <t>ドボクジギョウブ</t>
    </rPh>
    <phoneticPr fontId="3"/>
  </si>
  <si>
    <t>山田</t>
    <rPh sb="0" eb="2">
      <t>ヤマダ</t>
    </rPh>
    <phoneticPr fontId="3"/>
  </si>
  <si>
    <t>0533</t>
    <phoneticPr fontId="3"/>
  </si>
  <si>
    <t>00</t>
    <phoneticPr fontId="3"/>
  </si>
  <si>
    <t>0000</t>
    <phoneticPr fontId="3"/>
  </si>
  <si>
    <r>
      <t>和暦　</t>
    </r>
    <r>
      <rPr>
        <sz val="11"/>
        <color rgb="FFFF0000"/>
        <rFont val="ＭＳ Ｐ明朝"/>
        <family val="1"/>
        <charset val="128"/>
      </rPr>
      <t>平成12</t>
    </r>
    <r>
      <rPr>
        <sz val="11"/>
        <rFont val="ＭＳ Ｐ明朝"/>
        <family val="1"/>
        <charset val="128"/>
      </rPr>
      <t>　年　　</t>
    </r>
    <r>
      <rPr>
        <sz val="11"/>
        <color rgb="FFFF0000"/>
        <rFont val="ＭＳ Ｐ明朝"/>
        <family val="1"/>
        <charset val="128"/>
      </rPr>
      <t>4</t>
    </r>
    <r>
      <rPr>
        <sz val="11"/>
        <rFont val="ＭＳ Ｐ明朝"/>
        <family val="1"/>
        <charset val="128"/>
      </rPr>
      <t>　月</t>
    </r>
    <rPh sb="0" eb="2">
      <t>ワレキ</t>
    </rPh>
    <rPh sb="3" eb="5">
      <t>ヘイセイ</t>
    </rPh>
    <phoneticPr fontId="3"/>
  </si>
  <si>
    <t>土工</t>
    <rPh sb="0" eb="2">
      <t>ドコウ</t>
    </rPh>
    <phoneticPr fontId="3"/>
  </si>
  <si>
    <t>A　・　B　・　AB　・　O　Rh ＋　・　－</t>
    <phoneticPr fontId="3"/>
  </si>
  <si>
    <r>
      <t>和暦　　</t>
    </r>
    <r>
      <rPr>
        <sz val="11"/>
        <color rgb="FFFF0000"/>
        <rFont val="ＭＳ Ｐ明朝"/>
        <family val="1"/>
        <charset val="128"/>
      </rPr>
      <t>令和6</t>
    </r>
    <r>
      <rPr>
        <sz val="11"/>
        <rFont val="ＭＳ Ｐ明朝"/>
        <family val="1"/>
        <charset val="128"/>
      </rPr>
      <t>　年　　</t>
    </r>
    <r>
      <rPr>
        <sz val="11"/>
        <color rgb="FFFF0000"/>
        <rFont val="ＭＳ Ｐ明朝"/>
        <family val="1"/>
        <charset val="128"/>
      </rPr>
      <t>3　</t>
    </r>
    <r>
      <rPr>
        <sz val="11"/>
        <rFont val="ＭＳ Ｐ明朝"/>
        <family val="1"/>
        <charset val="128"/>
      </rPr>
      <t>月受診</t>
    </r>
    <rPh sb="0" eb="2">
      <t>ワレキ</t>
    </rPh>
    <rPh sb="4" eb="6">
      <t>レイワ</t>
    </rPh>
    <phoneticPr fontId="3"/>
  </si>
  <si>
    <t>糖尿病・高血圧</t>
    <rPh sb="0" eb="3">
      <t>トウニョウビョウ</t>
    </rPh>
    <rPh sb="4" eb="7">
      <t>コウケツアツ</t>
    </rPh>
    <phoneticPr fontId="3"/>
  </si>
  <si>
    <t>← 作業によっては増悪する</t>
    <rPh sb="2" eb="4">
      <t>サギョウ</t>
    </rPh>
    <rPh sb="9" eb="11">
      <t>ゾウアク</t>
    </rPh>
    <phoneticPr fontId="3"/>
  </si>
  <si>
    <t>　  疾病がある場合は申告すること</t>
    <rPh sb="8" eb="10">
      <t>バアイ</t>
    </rPh>
    <rPh sb="11" eb="13">
      <t>シンコク</t>
    </rPh>
    <phoneticPr fontId="3"/>
  </si>
  <si>
    <t>■■建設㈱</t>
    <phoneticPr fontId="16"/>
  </si>
  <si>
    <t>※直筆で日付記入と署名をしてください</t>
    <rPh sb="1" eb="3">
      <t>ジキヒツ</t>
    </rPh>
    <rPh sb="4" eb="6">
      <t>ヒヅケ</t>
    </rPh>
    <rPh sb="6" eb="8">
      <t>キニュウ</t>
    </rPh>
    <rPh sb="9" eb="11">
      <t>ショメイ</t>
    </rPh>
    <phoneticPr fontId="3"/>
  </si>
  <si>
    <t>令和 6</t>
    <rPh sb="0" eb="2">
      <t>レイワ</t>
    </rPh>
    <phoneticPr fontId="3"/>
  </si>
  <si>
    <t>※元請所長名を記入</t>
    <rPh sb="1" eb="3">
      <t>モトウケ</t>
    </rPh>
    <rPh sb="3" eb="6">
      <t>ショチョウメイ</t>
    </rPh>
    <rPh sb="7" eb="9">
      <t>キニュウ</t>
    </rPh>
    <phoneticPr fontId="3"/>
  </si>
  <si>
    <t>←　※記入例の作成に際し、</t>
    <rPh sb="3" eb="6">
      <t>キニュウレイ</t>
    </rPh>
    <rPh sb="7" eb="9">
      <t>サクセイ</t>
    </rPh>
    <rPh sb="10" eb="11">
      <t>サイ</t>
    </rPh>
    <phoneticPr fontId="3"/>
  </si>
  <si>
    <t>　　　　一部除いています</t>
    <phoneticPr fontId="3"/>
  </si>
  <si>
    <t>危険予知活動（リスクアセスメントの積算とリスクの低減）</t>
    <rPh sb="0" eb="2">
      <t>キケン</t>
    </rPh>
    <rPh sb="2" eb="4">
      <t>ヨチ</t>
    </rPh>
    <rPh sb="4" eb="6">
      <t>カツドウ</t>
    </rPh>
    <rPh sb="17" eb="19">
      <t>セキサン</t>
    </rPh>
    <rPh sb="24" eb="26">
      <t>テイゲン</t>
    </rPh>
    <phoneticPr fontId="3"/>
  </si>
  <si>
    <t>請負形態</t>
    <rPh sb="0" eb="2">
      <t>ウケオイ</t>
    </rPh>
    <rPh sb="2" eb="4">
      <t>ケイタイ</t>
    </rPh>
    <phoneticPr fontId="3"/>
  </si>
  <si>
    <t>）次下請</t>
    <rPh sb="1" eb="2">
      <t>ジ</t>
    </rPh>
    <rPh sb="2" eb="4">
      <t>シタウケ</t>
    </rPh>
    <phoneticPr fontId="3"/>
  </si>
  <si>
    <t>作業日</t>
    <rPh sb="0" eb="3">
      <t>サギョウビ</t>
    </rPh>
    <phoneticPr fontId="3"/>
  </si>
  <si>
    <t>　令和　 　　年 　　 　月　 　　　日　（　　　）</t>
    <rPh sb="1" eb="3">
      <t>レイワ</t>
    </rPh>
    <rPh sb="7" eb="8">
      <t>ネン</t>
    </rPh>
    <rPh sb="13" eb="14">
      <t>ツキ</t>
    </rPh>
    <rPh sb="19" eb="20">
      <t>ニチ</t>
    </rPh>
    <phoneticPr fontId="3"/>
  </si>
  <si>
    <t>元請確認</t>
    <rPh sb="0" eb="2">
      <t>モトウケ</t>
    </rPh>
    <rPh sb="2" eb="4">
      <t>カクニン</t>
    </rPh>
    <phoneticPr fontId="3"/>
  </si>
  <si>
    <t>作業内容</t>
    <rPh sb="0" eb="2">
      <t>サギョウ</t>
    </rPh>
    <rPh sb="2" eb="4">
      <t>ナイヨウ</t>
    </rPh>
    <phoneticPr fontId="3"/>
  </si>
  <si>
    <t>現場代理人</t>
    <rPh sb="0" eb="2">
      <t>ゲンバ</t>
    </rPh>
    <rPh sb="2" eb="5">
      <t>ダイリニン</t>
    </rPh>
    <phoneticPr fontId="3"/>
  </si>
  <si>
    <t>監理技術者</t>
    <rPh sb="0" eb="2">
      <t>カンリ</t>
    </rPh>
    <rPh sb="2" eb="5">
      <t>ギジュツシャ</t>
    </rPh>
    <phoneticPr fontId="3"/>
  </si>
  <si>
    <t>担当者</t>
    <rPh sb="0" eb="3">
      <t>タントウシャ</t>
    </rPh>
    <phoneticPr fontId="3"/>
  </si>
  <si>
    <t>危険性・有害性（～して ～になる）</t>
    <rPh sb="0" eb="3">
      <t>キケンセイ</t>
    </rPh>
    <rPh sb="4" eb="7">
      <t>ユウガイセイ</t>
    </rPh>
    <phoneticPr fontId="3"/>
  </si>
  <si>
    <t>①可能性</t>
    <rPh sb="1" eb="4">
      <t>カノウセイ</t>
    </rPh>
    <phoneticPr fontId="3"/>
  </si>
  <si>
    <t>②重大性</t>
    <rPh sb="1" eb="4">
      <t>ジュウダイセイ</t>
    </rPh>
    <phoneticPr fontId="3"/>
  </si>
  <si>
    <t>③評価</t>
    <rPh sb="1" eb="3">
      <t>ヒョウカ</t>
    </rPh>
    <phoneticPr fontId="3"/>
  </si>
  <si>
    <t>④危険性</t>
    <rPh sb="1" eb="4">
      <t>キケンセイ</t>
    </rPh>
    <phoneticPr fontId="3"/>
  </si>
  <si>
    <t>リ ス ク の 除 去 ・ 低 減 策 （ 行 動 目 標 ）</t>
    <rPh sb="8" eb="9">
      <t>ジョ</t>
    </rPh>
    <rPh sb="10" eb="11">
      <t>キョ</t>
    </rPh>
    <rPh sb="14" eb="15">
      <t>テイ</t>
    </rPh>
    <rPh sb="16" eb="17">
      <t>ゲン</t>
    </rPh>
    <rPh sb="18" eb="19">
      <t>サク</t>
    </rPh>
    <rPh sb="22" eb="23">
      <t>ギョウ</t>
    </rPh>
    <rPh sb="24" eb="25">
      <t>ドウ</t>
    </rPh>
    <rPh sb="26" eb="27">
      <t>モク</t>
    </rPh>
    <rPh sb="28" eb="29">
      <t>ヒョウ</t>
    </rPh>
    <phoneticPr fontId="3"/>
  </si>
  <si>
    <t>特定された本日の行動目標</t>
    <rPh sb="0" eb="2">
      <t>トクテイ</t>
    </rPh>
    <rPh sb="5" eb="7">
      <t>ホンジツ</t>
    </rPh>
    <rPh sb="8" eb="10">
      <t>コウドウ</t>
    </rPh>
    <rPh sb="10" eb="12">
      <t>モクヒョウ</t>
    </rPh>
    <phoneticPr fontId="3"/>
  </si>
  <si>
    <t>　　今日は　　　　　　　　　　　　　　　　　　して　　　　　　　　　　　　　　する！ よし！！</t>
    <rPh sb="2" eb="4">
      <t>キョウ</t>
    </rPh>
    <phoneticPr fontId="3"/>
  </si>
  <si>
    <t>　氏　名</t>
    <rPh sb="1" eb="2">
      <t>シ</t>
    </rPh>
    <rPh sb="3" eb="4">
      <t>メイ</t>
    </rPh>
    <phoneticPr fontId="3"/>
  </si>
  <si>
    <t>健康状態</t>
    <rPh sb="0" eb="2">
      <t>ケンコウ</t>
    </rPh>
    <rPh sb="2" eb="4">
      <t>ジョウタイ</t>
    </rPh>
    <phoneticPr fontId="3"/>
  </si>
  <si>
    <t>有資格作業</t>
    <rPh sb="0" eb="1">
      <t>ユウ</t>
    </rPh>
    <rPh sb="1" eb="3">
      <t>シカク</t>
    </rPh>
    <rPh sb="3" eb="5">
      <t>サギョウ</t>
    </rPh>
    <phoneticPr fontId="3"/>
  </si>
  <si>
    <t>氏　名</t>
    <rPh sb="0" eb="1">
      <t>シ</t>
    </rPh>
    <rPh sb="2" eb="3">
      <t>メイ</t>
    </rPh>
    <phoneticPr fontId="3"/>
  </si>
  <si>
    <t>危険性・有害性の評価基準</t>
    <rPh sb="0" eb="3">
      <t>キケンセイ</t>
    </rPh>
    <rPh sb="4" eb="7">
      <t>ユウガイセイ</t>
    </rPh>
    <rPh sb="8" eb="10">
      <t>ヒョウカ</t>
    </rPh>
    <rPh sb="10" eb="12">
      <t>キジュン</t>
    </rPh>
    <phoneticPr fontId="3"/>
  </si>
  <si>
    <t>良 ・ 否</t>
    <rPh sb="0" eb="1">
      <t>リョウ</t>
    </rPh>
    <rPh sb="4" eb="5">
      <t>ヒ</t>
    </rPh>
    <phoneticPr fontId="3"/>
  </si>
  <si>
    <t>有 ・ 無</t>
    <rPh sb="0" eb="1">
      <t>ユウ</t>
    </rPh>
    <rPh sb="4" eb="5">
      <t>ム</t>
    </rPh>
    <phoneticPr fontId="3"/>
  </si>
  <si>
    <t>①可能性</t>
    <rPh sb="1" eb="3">
      <t>カノウ</t>
    </rPh>
    <rPh sb="3" eb="4">
      <t>セイ</t>
    </rPh>
    <phoneticPr fontId="3"/>
  </si>
  <si>
    <t>ほとんど起こらない</t>
    <rPh sb="4" eb="5">
      <t>オ</t>
    </rPh>
    <phoneticPr fontId="3"/>
  </si>
  <si>
    <t>○</t>
    <phoneticPr fontId="3"/>
  </si>
  <si>
    <t>軽微</t>
    <rPh sb="0" eb="2">
      <t>ケイビ</t>
    </rPh>
    <phoneticPr fontId="3"/>
  </si>
  <si>
    <t>（5年に1回程度）</t>
    <rPh sb="2" eb="3">
      <t>ネン</t>
    </rPh>
    <rPh sb="5" eb="6">
      <t>カイ</t>
    </rPh>
    <rPh sb="6" eb="8">
      <t>テイド</t>
    </rPh>
    <phoneticPr fontId="3"/>
  </si>
  <si>
    <t>（不休災害）</t>
    <rPh sb="1" eb="3">
      <t>フキュウ</t>
    </rPh>
    <rPh sb="3" eb="5">
      <t>サイガイ</t>
    </rPh>
    <phoneticPr fontId="3"/>
  </si>
  <si>
    <t>たまに起こる</t>
    <rPh sb="3" eb="4">
      <t>オ</t>
    </rPh>
    <phoneticPr fontId="3"/>
  </si>
  <si>
    <t>△</t>
    <phoneticPr fontId="3"/>
  </si>
  <si>
    <t>重大</t>
    <rPh sb="0" eb="2">
      <t>ジュウダイ</t>
    </rPh>
    <phoneticPr fontId="3"/>
  </si>
  <si>
    <t>（1年に1回程度）</t>
    <rPh sb="2" eb="3">
      <t>ネン</t>
    </rPh>
    <rPh sb="5" eb="6">
      <t>カイ</t>
    </rPh>
    <rPh sb="6" eb="8">
      <t>テイド</t>
    </rPh>
    <phoneticPr fontId="3"/>
  </si>
  <si>
    <t>（休業災害）</t>
    <rPh sb="1" eb="3">
      <t>キュウギョウ</t>
    </rPh>
    <rPh sb="3" eb="5">
      <t>サイガイ</t>
    </rPh>
    <phoneticPr fontId="3"/>
  </si>
  <si>
    <t>かなり起こる</t>
    <rPh sb="3" eb="4">
      <t>オ</t>
    </rPh>
    <phoneticPr fontId="3"/>
  </si>
  <si>
    <t>×</t>
    <phoneticPr fontId="3"/>
  </si>
  <si>
    <t>きわめて重大</t>
    <rPh sb="4" eb="6">
      <t>ジュウダイ</t>
    </rPh>
    <phoneticPr fontId="3"/>
  </si>
  <si>
    <t>（1ヶ月に1回程度）</t>
    <rPh sb="3" eb="4">
      <t>ゲツ</t>
    </rPh>
    <rPh sb="6" eb="7">
      <t>カイ</t>
    </rPh>
    <rPh sb="7" eb="9">
      <t>テイド</t>
    </rPh>
    <phoneticPr fontId="3"/>
  </si>
  <si>
    <t>（死亡・障害）</t>
    <rPh sb="1" eb="3">
      <t>シボウ</t>
    </rPh>
    <rPh sb="4" eb="6">
      <t>ショウガイ</t>
    </rPh>
    <phoneticPr fontId="3"/>
  </si>
  <si>
    <t>評価と危険度の判定基準</t>
    <rPh sb="0" eb="2">
      <t>ヒョウカ</t>
    </rPh>
    <rPh sb="3" eb="6">
      <t>キケンド</t>
    </rPh>
    <rPh sb="7" eb="9">
      <t>ハンテイ</t>
    </rPh>
    <rPh sb="9" eb="11">
      <t>キジュン</t>
    </rPh>
    <phoneticPr fontId="3"/>
  </si>
  <si>
    <t>③評　価</t>
    <rPh sb="1" eb="2">
      <t>ヒョウ</t>
    </rPh>
    <rPh sb="3" eb="4">
      <t>カ</t>
    </rPh>
    <phoneticPr fontId="3"/>
  </si>
  <si>
    <t>危険性の評価</t>
    <rPh sb="0" eb="3">
      <t>キケンセイ</t>
    </rPh>
    <rPh sb="4" eb="6">
      <t>ヒョウカ</t>
    </rPh>
    <phoneticPr fontId="3"/>
  </si>
  <si>
    <t>④危険度</t>
    <rPh sb="1" eb="4">
      <t>キケンド</t>
    </rPh>
    <phoneticPr fontId="3"/>
  </si>
  <si>
    <t>対策（ 判 定 ）</t>
    <rPh sb="0" eb="2">
      <t>タイサク</t>
    </rPh>
    <rPh sb="4" eb="5">
      <t>ハン</t>
    </rPh>
    <rPh sb="6" eb="7">
      <t>サダム</t>
    </rPh>
    <phoneticPr fontId="3"/>
  </si>
  <si>
    <t>○○</t>
    <phoneticPr fontId="3"/>
  </si>
  <si>
    <t>極めて小さい</t>
    <rPh sb="0" eb="1">
      <t>キワ</t>
    </rPh>
    <rPh sb="3" eb="4">
      <t>チイ</t>
    </rPh>
    <phoneticPr fontId="3"/>
  </si>
  <si>
    <t>対策の必要なし</t>
    <rPh sb="0" eb="2">
      <t>タイサク</t>
    </rPh>
    <rPh sb="3" eb="5">
      <t>ヒツヨウ</t>
    </rPh>
    <phoneticPr fontId="3"/>
  </si>
  <si>
    <t>現場責任者名 ：</t>
    <rPh sb="0" eb="2">
      <t>ゲンバ</t>
    </rPh>
    <rPh sb="2" eb="5">
      <t>セキニンシャ</t>
    </rPh>
    <rPh sb="5" eb="6">
      <t>メイ</t>
    </rPh>
    <phoneticPr fontId="3"/>
  </si>
  <si>
    <t>作業員 ：　　　　　　名</t>
    <rPh sb="0" eb="3">
      <t>サギョウイン</t>
    </rPh>
    <rPh sb="11" eb="12">
      <t>メイ</t>
    </rPh>
    <phoneticPr fontId="3"/>
  </si>
  <si>
    <t>△○、○△</t>
    <phoneticPr fontId="3"/>
  </si>
  <si>
    <t>かなり小さい</t>
    <rPh sb="3" eb="4">
      <t>チイ</t>
    </rPh>
    <phoneticPr fontId="3"/>
  </si>
  <si>
    <t>現時点ではなし　　　　　　　　　　（様子を見ながら）</t>
    <rPh sb="0" eb="3">
      <t>ゲンジテン</t>
    </rPh>
    <rPh sb="18" eb="20">
      <t>ヨウス</t>
    </rPh>
    <rPh sb="21" eb="22">
      <t>ミ</t>
    </rPh>
    <phoneticPr fontId="3"/>
  </si>
  <si>
    <t>×○、△△、○×</t>
    <phoneticPr fontId="3"/>
  </si>
  <si>
    <t>中程度</t>
    <rPh sb="0" eb="3">
      <t>チュウテイド</t>
    </rPh>
    <phoneticPr fontId="3"/>
  </si>
  <si>
    <t>何らかの対策が必要</t>
    <rPh sb="0" eb="1">
      <t>ナン</t>
    </rPh>
    <rPh sb="4" eb="6">
      <t>タイサク</t>
    </rPh>
    <rPh sb="7" eb="9">
      <t>ヒツヨウ</t>
    </rPh>
    <phoneticPr fontId="3"/>
  </si>
  <si>
    <t>×△、△×</t>
    <phoneticPr fontId="3"/>
  </si>
  <si>
    <t>かなり大きい</t>
    <rPh sb="3" eb="4">
      <t>オオ</t>
    </rPh>
    <phoneticPr fontId="3"/>
  </si>
  <si>
    <t>抜本的対策が必要</t>
    <rPh sb="0" eb="3">
      <t>バッポンテキ</t>
    </rPh>
    <rPh sb="3" eb="5">
      <t>タイサク</t>
    </rPh>
    <rPh sb="6" eb="8">
      <t>ヒツヨウ</t>
    </rPh>
    <phoneticPr fontId="3"/>
  </si>
  <si>
    <t>××</t>
    <phoneticPr fontId="3"/>
  </si>
  <si>
    <t>極めて大きい</t>
    <rPh sb="0" eb="1">
      <t>キワ</t>
    </rPh>
    <rPh sb="3" eb="4">
      <t>オオ</t>
    </rPh>
    <phoneticPr fontId="3"/>
  </si>
  <si>
    <t>即座に対策が必要</t>
    <rPh sb="0" eb="2">
      <t>ソクザ</t>
    </rPh>
    <rPh sb="3" eb="5">
      <t>タイサク</t>
    </rPh>
    <rPh sb="6" eb="8">
      <t>ヒツヨウ</t>
    </rPh>
    <phoneticPr fontId="3"/>
  </si>
  <si>
    <t>標準様式第９号</t>
    <rPh sb="0" eb="2">
      <t>ヒョウジュン</t>
    </rPh>
    <rPh sb="2" eb="4">
      <t>ヨウシキ</t>
    </rPh>
    <phoneticPr fontId="16"/>
  </si>
  <si>
    <t/>
  </si>
  <si>
    <t>移動式クレーン</t>
  </si>
  <si>
    <t xml:space="preserve"> 等</t>
    <rPh sb="1" eb="2">
      <t>トウ</t>
    </rPh>
    <phoneticPr fontId="16"/>
  </si>
  <si>
    <t>使用届</t>
  </si>
  <si>
    <t>持 込 時 の 点 検 表</t>
  </si>
  <si>
    <t>所　有　企　業　名</t>
    <rPh sb="0" eb="3">
      <t>ショユウ</t>
    </rPh>
    <rPh sb="4" eb="5">
      <t>キ</t>
    </rPh>
    <rPh sb="6" eb="7">
      <t>ゴウ</t>
    </rPh>
    <rPh sb="8" eb="9">
      <t>ナ</t>
    </rPh>
    <phoneticPr fontId="16"/>
  </si>
  <si>
    <t>代　　表　　者　　名</t>
    <rPh sb="0" eb="7">
      <t>ダイヒョウシャ</t>
    </rPh>
    <rPh sb="9" eb="10">
      <t>ナ</t>
    </rPh>
    <phoneticPr fontId="16"/>
  </si>
  <si>
    <t>　機　　械　　名</t>
    <rPh sb="1" eb="5">
      <t>キカイ</t>
    </rPh>
    <rPh sb="7" eb="8">
      <t>ナ</t>
    </rPh>
    <phoneticPr fontId="16"/>
  </si>
  <si>
    <t>クレーン</t>
  </si>
  <si>
    <t>デリック</t>
  </si>
  <si>
    <t>事業所の名称</t>
  </si>
  <si>
    <t>一次企業名</t>
    <rPh sb="0" eb="2">
      <t>イチジ</t>
    </rPh>
    <rPh sb="2" eb="4">
      <t>キギョウ</t>
    </rPh>
    <rPh sb="4" eb="5">
      <t>シャメイ</t>
    </rPh>
    <phoneticPr fontId="16"/>
  </si>
  <si>
    <t>移 動 式 ク レ ー ン 等</t>
  </si>
  <si>
    <t>車 両 系 建 設 機 械 等</t>
  </si>
  <si>
    <t>エレベーター</t>
  </si>
  <si>
    <t>建設用リフト</t>
  </si>
  <si>
    <t>点　検　事　項</t>
  </si>
  <si>
    <t>点検結果</t>
  </si>
  <si>
    <t>高所作業車</t>
    <rPh sb="4" eb="5">
      <t>クルマ</t>
    </rPh>
    <phoneticPr fontId="49"/>
  </si>
  <si>
    <t>所　長　名</t>
    <rPh sb="4" eb="5">
      <t>ナ</t>
    </rPh>
    <phoneticPr fontId="16"/>
  </si>
  <si>
    <t>持込企業名</t>
    <phoneticPr fontId="49"/>
  </si>
  <si>
    <t>(a)</t>
  </si>
  <si>
    <t>(b)</t>
  </si>
  <si>
    <t>ゴンドラ</t>
  </si>
  <si>
    <t>安全装置</t>
    <rPh sb="0" eb="2">
      <t>アンゼン</t>
    </rPh>
    <rPh sb="2" eb="4">
      <t>ソウチ</t>
    </rPh>
    <phoneticPr fontId="16"/>
  </si>
  <si>
    <t>巻過防止装置</t>
  </si>
  <si>
    <t>Ｄ安　全　装　置</t>
    <rPh sb="1" eb="4">
      <t>アンゼン</t>
    </rPh>
    <rPh sb="5" eb="8">
      <t>ソウチ</t>
    </rPh>
    <phoneticPr fontId="16"/>
  </si>
  <si>
    <t>各種ロック</t>
    <rPh sb="0" eb="2">
      <t>カクシュ</t>
    </rPh>
    <phoneticPr fontId="16"/>
  </si>
  <si>
    <t>旋回</t>
  </si>
  <si>
    <t>ブル・ドーザー</t>
  </si>
  <si>
    <t>代表者名</t>
  </si>
  <si>
    <t>過負荷防止装置</t>
  </si>
  <si>
    <t>バケット</t>
  </si>
  <si>
    <t>モーター・グレーダー</t>
  </si>
  <si>
    <t>電    話</t>
  </si>
  <si>
    <t>フックのはずれ止め</t>
  </si>
  <si>
    <t>ブーム・アーム</t>
  </si>
  <si>
    <t>トラクターショベル</t>
  </si>
  <si>
    <t>起伏制御装置</t>
  </si>
  <si>
    <t>ずり積機</t>
  </si>
  <si>
    <t>　このたび、下記機械等を別紙の点検表により、点検整備のうえ持込・使用しますので、</t>
    <rPh sb="12" eb="14">
      <t>ベッシ</t>
    </rPh>
    <phoneticPr fontId="16"/>
  </si>
  <si>
    <t>旋回警報装置</t>
  </si>
  <si>
    <t>スクレーパー</t>
  </si>
  <si>
    <t>お届けします。なお、使用に際しては関係法令に定められた事項を遵守します。</t>
  </si>
  <si>
    <t>制御装置・作業装置</t>
    <rPh sb="0" eb="2">
      <t>セイギョ</t>
    </rPh>
    <rPh sb="2" eb="4">
      <t>ソウチ</t>
    </rPh>
    <rPh sb="5" eb="7">
      <t>サギョウ</t>
    </rPh>
    <rPh sb="7" eb="9">
      <t>ソウチ</t>
    </rPh>
    <phoneticPr fontId="16"/>
  </si>
  <si>
    <t>主巻・補巻</t>
  </si>
  <si>
    <t>スクレープ・ドーザー</t>
  </si>
  <si>
    <t>起伏・旋回</t>
  </si>
  <si>
    <t>警報装置</t>
  </si>
  <si>
    <t>パワーショベル</t>
  </si>
  <si>
    <t>使　　用　　企　　業　　名</t>
    <rPh sb="0" eb="4">
      <t>シヨウ</t>
    </rPh>
    <rPh sb="6" eb="7">
      <t>キ</t>
    </rPh>
    <rPh sb="9" eb="10">
      <t>ゴウ</t>
    </rPh>
    <rPh sb="12" eb="13">
      <t>ナ</t>
    </rPh>
    <phoneticPr fontId="16"/>
  </si>
  <si>
    <t>代　表　者　名</t>
    <rPh sb="0" eb="3">
      <t>ダイヒョウ</t>
    </rPh>
    <rPh sb="4" eb="5">
      <t>シャ</t>
    </rPh>
    <rPh sb="6" eb="7">
      <t>ナ</t>
    </rPh>
    <phoneticPr fontId="16"/>
  </si>
  <si>
    <t>クラッチ</t>
  </si>
  <si>
    <t>アウトリガー</t>
    <phoneticPr fontId="16"/>
  </si>
  <si>
    <t>ドラグ・ショベル</t>
  </si>
  <si>
    <t>ブレーキ・ロック</t>
  </si>
  <si>
    <t>ヘッドガード</t>
  </si>
  <si>
    <t>　　（油圧ショベル）</t>
  </si>
  <si>
    <t>ジブ</t>
  </si>
  <si>
    <t>照明</t>
  </si>
  <si>
    <t>ドラグライン</t>
  </si>
  <si>
    <t>滑車</t>
  </si>
  <si>
    <t>Ｅ作業装置</t>
    <rPh sb="1" eb="2">
      <t>サク</t>
    </rPh>
    <rPh sb="2" eb="3">
      <t>ギョウ</t>
    </rPh>
    <rPh sb="3" eb="5">
      <t>ソウチ</t>
    </rPh>
    <phoneticPr fontId="16"/>
  </si>
  <si>
    <t>操作装置</t>
  </si>
  <si>
    <t>クラムシェル</t>
  </si>
  <si>
    <t>名　　称</t>
    <rPh sb="0" eb="4">
      <t>メイショウ</t>
    </rPh>
    <phoneticPr fontId="16"/>
  </si>
  <si>
    <t>メーカー</t>
  </si>
  <si>
    <t>規　格・性  能</t>
    <rPh sb="0" eb="3">
      <t>キカク</t>
    </rPh>
    <phoneticPr fontId="16"/>
  </si>
  <si>
    <t>製造年</t>
  </si>
  <si>
    <t>管理番号
（整理番号）</t>
  </si>
  <si>
    <t>フック・バケット</t>
  </si>
  <si>
    <t>バケット・ブレード</t>
  </si>
  <si>
    <t>バケット掘削機</t>
  </si>
  <si>
    <t>ワイヤロープ・チェーン</t>
  </si>
  <si>
    <t>トレンチャー</t>
  </si>
  <si>
    <t>玉掛用具</t>
  </si>
  <si>
    <t>ｺﾝｸﾘｰﾄ圧砕機</t>
    <rPh sb="6" eb="7">
      <t>アツ</t>
    </rPh>
    <rPh sb="7" eb="8">
      <t>サイ</t>
    </rPh>
    <rPh sb="8" eb="9">
      <t>キ</t>
    </rPh>
    <phoneticPr fontId="16"/>
  </si>
  <si>
    <t>機　　  械</t>
  </si>
  <si>
    <t>その他</t>
    <rPh sb="0" eb="3">
      <t>ソノタ</t>
    </rPh>
    <phoneticPr fontId="16"/>
  </si>
  <si>
    <t>リーダ</t>
  </si>
  <si>
    <t>くい打機</t>
  </si>
  <si>
    <t>性能表示</t>
  </si>
  <si>
    <t>ハンマ・オーガ・バイブロ</t>
  </si>
  <si>
    <t>くい抜機</t>
  </si>
  <si>
    <t>油圧駆動装置</t>
  </si>
  <si>
    <t>アース・ドリル</t>
  </si>
  <si>
    <t>持 込 年 月 日</t>
  </si>
  <si>
    <t>使用場所</t>
    <rPh sb="0" eb="2">
      <t>シヨウ</t>
    </rPh>
    <rPh sb="2" eb="4">
      <t>バショ</t>
    </rPh>
    <phoneticPr fontId="16"/>
  </si>
  <si>
    <t>自社・ﾘｰｽの区別</t>
    <rPh sb="0" eb="2">
      <t>ジシャ</t>
    </rPh>
    <rPh sb="7" eb="9">
      <t>クベツ</t>
    </rPh>
    <phoneticPr fontId="16"/>
  </si>
  <si>
    <t>Ｂ車輌部（下部走行体）</t>
  </si>
  <si>
    <t>走行部</t>
    <rPh sb="0" eb="2">
      <t>ソウコウ</t>
    </rPh>
    <rPh sb="2" eb="3">
      <t>ブ</t>
    </rPh>
    <phoneticPr fontId="16"/>
  </si>
  <si>
    <t>ブレーキ</t>
  </si>
  <si>
    <t>ワイヤロープ・チェーン</t>
    <phoneticPr fontId="16"/>
  </si>
  <si>
    <t>ﾘﾊﾞｰｽ・ｻｰｷｭﾚｰｼｮﾝ・ﾄﾞﾘﾙ</t>
    <phoneticPr fontId="49"/>
  </si>
  <si>
    <t>吊り具等</t>
    <rPh sb="0" eb="1">
      <t>ツ</t>
    </rPh>
    <phoneticPr fontId="16"/>
  </si>
  <si>
    <t>せん孔機</t>
  </si>
  <si>
    <t>搬出予定年月日</t>
    <rPh sb="0" eb="2">
      <t>ハンシュツ</t>
    </rPh>
    <rPh sb="2" eb="4">
      <t>ヨテイ</t>
    </rPh>
    <rPh sb="4" eb="7">
      <t>ネンガッピ</t>
    </rPh>
    <phoneticPr fontId="16"/>
  </si>
  <si>
    <t>ハンドル</t>
  </si>
  <si>
    <t>アース・オーガー</t>
  </si>
  <si>
    <t>タイヤ</t>
  </si>
  <si>
    <t>Ｆ走行部</t>
    <rPh sb="1" eb="3">
      <t>ソウコウ</t>
    </rPh>
    <rPh sb="3" eb="4">
      <t>ブ</t>
    </rPh>
    <phoneticPr fontId="16"/>
  </si>
  <si>
    <t>ﾍﾟｰﾊﾟｰ･ﾄﾞﾚｰﾝ･ﾏｼｰﾝ</t>
  </si>
  <si>
    <t>運 転 者
(取扱者)</t>
  </si>
  <si>
    <t>氏　   　 名</t>
  </si>
  <si>
    <t>資　格　の　種　類</t>
    <rPh sb="6" eb="9">
      <t>シュルイ</t>
    </rPh>
    <phoneticPr fontId="16"/>
  </si>
  <si>
    <t>クローラ</t>
  </si>
  <si>
    <t>駐車ブレーキ</t>
  </si>
  <si>
    <t>地下連続壁施工機械</t>
  </si>
  <si>
    <t>安全装置等</t>
    <rPh sb="0" eb="2">
      <t>アンゼン</t>
    </rPh>
    <rPh sb="2" eb="4">
      <t>ソウチ</t>
    </rPh>
    <rPh sb="4" eb="5">
      <t>トウ</t>
    </rPh>
    <phoneticPr fontId="16"/>
  </si>
  <si>
    <t>ブレーキロック</t>
  </si>
  <si>
    <t>ローラー</t>
  </si>
  <si>
    <t>各種ミラー</t>
  </si>
  <si>
    <t>クローラドリル</t>
  </si>
  <si>
    <t>方向指示器</t>
  </si>
  <si>
    <t>操縦装置</t>
    <rPh sb="1" eb="2">
      <t>ジュウ</t>
    </rPh>
    <phoneticPr fontId="16"/>
  </si>
  <si>
    <t>ドリルジャンボ</t>
  </si>
  <si>
    <t>前後照灯</t>
  </si>
  <si>
    <t>タイヤ・鉄輪</t>
  </si>
  <si>
    <t>ロードヘッダー</t>
  </si>
  <si>
    <t>左折プロテクター</t>
  </si>
  <si>
    <t>ｱｽﾌｧﾙﾄﾌｨﾆｯｼｬｰ</t>
  </si>
  <si>
    <t xml:space="preserve">有効期限
自主検査 </t>
    <rPh sb="0" eb="2">
      <t>ユウコウ</t>
    </rPh>
    <rPh sb="2" eb="4">
      <t>キゲン</t>
    </rPh>
    <phoneticPr fontId="16"/>
  </si>
  <si>
    <t>定期</t>
    <rPh sb="0" eb="2">
      <t>テイキ</t>
    </rPh>
    <phoneticPr fontId="16"/>
  </si>
  <si>
    <t>年次</t>
    <rPh sb="0" eb="2">
      <t>ネンジ</t>
    </rPh>
    <phoneticPr fontId="16"/>
  </si>
  <si>
    <t>自  動  車
検  査　証
有効期限</t>
  </si>
  <si>
    <t>アウトリガー</t>
    <phoneticPr fontId="49"/>
  </si>
  <si>
    <t>Ｇ電気装置</t>
    <rPh sb="1" eb="3">
      <t>デンキ</t>
    </rPh>
    <rPh sb="3" eb="5">
      <t>ソウチ</t>
    </rPh>
    <phoneticPr fontId="16"/>
  </si>
  <si>
    <t>配電盤</t>
  </si>
  <si>
    <t>スタビライザ</t>
  </si>
  <si>
    <t>昇降装置</t>
  </si>
  <si>
    <t>配線</t>
  </si>
  <si>
    <t>ロードプレーナ</t>
  </si>
  <si>
    <t>月次</t>
    <rPh sb="0" eb="1">
      <t>ツキ</t>
    </rPh>
    <rPh sb="1" eb="2">
      <t>ジ</t>
    </rPh>
    <phoneticPr fontId="16"/>
  </si>
  <si>
    <t>ベッセル</t>
  </si>
  <si>
    <t>絶縁</t>
  </si>
  <si>
    <t>ロードカッター</t>
  </si>
  <si>
    <t>後方監視装置</t>
  </si>
  <si>
    <t>アース</t>
  </si>
  <si>
    <t>ｺﾝｸﾘｰﾄ吹付機</t>
    <rPh sb="6" eb="8">
      <t>フキツ</t>
    </rPh>
    <rPh sb="8" eb="9">
      <t>キ</t>
    </rPh>
    <phoneticPr fontId="16"/>
  </si>
  <si>
    <t>特 定</t>
  </si>
  <si>
    <t>Ｃゴンドラ</t>
  </si>
  <si>
    <t>突りょう</t>
  </si>
  <si>
    <t>ボーリングマシン</t>
    <phoneticPr fontId="16"/>
  </si>
  <si>
    <t>作業床</t>
  </si>
  <si>
    <t>Ｈその他</t>
    <rPh sb="1" eb="4">
      <t>ソノタ</t>
    </rPh>
    <phoneticPr fontId="16"/>
  </si>
  <si>
    <t>ブレーカ</t>
    <phoneticPr fontId="16"/>
  </si>
  <si>
    <t>任 意 保 険</t>
  </si>
  <si>
    <t>加入額</t>
  </si>
  <si>
    <t>対　人</t>
  </si>
  <si>
    <t>搭乗者</t>
  </si>
  <si>
    <t>有効期限</t>
  </si>
  <si>
    <t>鉄骨切断機</t>
    <rPh sb="0" eb="2">
      <t>テッコツ</t>
    </rPh>
    <rPh sb="2" eb="5">
      <t>セツダンキ</t>
    </rPh>
    <phoneticPr fontId="16"/>
  </si>
  <si>
    <t>電気装置</t>
  </si>
  <si>
    <t>解体用つかみ機</t>
    <rPh sb="0" eb="3">
      <t>カイタイヨウ</t>
    </rPh>
    <rPh sb="6" eb="7">
      <t>キ</t>
    </rPh>
    <phoneticPr fontId="16"/>
  </si>
  <si>
    <t>対　物</t>
  </si>
  <si>
    <t>その他</t>
  </si>
  <si>
    <t>ワイヤ・ライフライン</t>
  </si>
  <si>
    <t>重ダンプトラック</t>
  </si>
  <si>
    <t>点検日</t>
    <rPh sb="0" eb="2">
      <t>テンケン</t>
    </rPh>
    <rPh sb="2" eb="3">
      <t>ビ</t>
    </rPh>
    <phoneticPr fontId="16"/>
  </si>
  <si>
    <t>点検者</t>
    <rPh sb="0" eb="1">
      <t>テン</t>
    </rPh>
    <rPh sb="1" eb="2">
      <t>ケン</t>
    </rPh>
    <rPh sb="2" eb="3">
      <t>シャ</t>
    </rPh>
    <phoneticPr fontId="16"/>
  </si>
  <si>
    <t>ダンプトラック</t>
  </si>
  <si>
    <t>接触防止措置等</t>
    <rPh sb="0" eb="2">
      <t>セッショク</t>
    </rPh>
    <rPh sb="2" eb="4">
      <t>ボウシ</t>
    </rPh>
    <rPh sb="4" eb="6">
      <t>ソチ</t>
    </rPh>
    <rPh sb="6" eb="7">
      <t>トウ</t>
    </rPh>
    <phoneticPr fontId="16"/>
  </si>
  <si>
    <t>トラックミキサー</t>
    <phoneticPr fontId="16"/>
  </si>
  <si>
    <t>散水車</t>
    <phoneticPr fontId="16"/>
  </si>
  <si>
    <t>不整地運搬車</t>
    <rPh sb="0" eb="1">
      <t>フ</t>
    </rPh>
    <phoneticPr fontId="16"/>
  </si>
  <si>
    <t>機械等の特性・
その他その使用上
注意すべき事項</t>
  </si>
  <si>
    <t>(注) １．持込機械等の届出は、当該機械を持ち込む企業（貸与を受けた企業が下請の場合はその企業）の</t>
    <rPh sb="25" eb="27">
      <t>キギョウ</t>
    </rPh>
    <phoneticPr fontId="49"/>
  </si>
  <si>
    <t>ｺﾝｸﾘｰﾄﾎﾟﾝﾌﾟ車</t>
    <rPh sb="11" eb="12">
      <t>シャ</t>
    </rPh>
    <phoneticPr fontId="16"/>
  </si>
  <si>
    <t>　　　　　代表者が所長に届け出ること。</t>
    <rPh sb="5" eb="8">
      <t>ダイヒョウシャ</t>
    </rPh>
    <phoneticPr fontId="16"/>
  </si>
  <si>
    <t>　　　２．点検表の点検結果欄には、該当する箇所へ レ 印を記入すること。</t>
  </si>
  <si>
    <t>　　　３．自社の点検表にて点検したものは、その点検表を貼付する（転記の必要はなし）</t>
  </si>
  <si>
    <t>　　　４．機械名1から6まではＡ、Ｂ欄を、7はＣ欄を、8から41まではＤ、Ｅ、Ｆ、Ｇ欄を、42から46までは</t>
    <phoneticPr fontId="49"/>
  </si>
  <si>
    <t>　　　　　Ｂ欄を、47はＢ、Ｄ、Ｅ欄を使用して点検すること。</t>
    <rPh sb="17" eb="18">
      <t>ラン</t>
    </rPh>
    <phoneticPr fontId="5"/>
  </si>
  <si>
    <t>　　　５．点検結果の(a)は、機械所有企業の確認欄とし、(b)は持込企業又は機械使用企業の確認欄とする。</t>
    <phoneticPr fontId="49"/>
  </si>
  <si>
    <t>　　　　　元請が確認するときは、(b)の欄を利用すること。</t>
  </si>
  <si>
    <t>　　　６．場内搬入後、持込機械届済証を当該機械に添付すること。</t>
    <phoneticPr fontId="49"/>
  </si>
  <si>
    <t>　　　７．直近に実施した特定（年次）及び月例の定期自主検査帳票の写し、任意保険（移動式クレーンの場合）の写しを</t>
    <phoneticPr fontId="49"/>
  </si>
  <si>
    <t>　　　　　必ず添付すること。</t>
    <phoneticPr fontId="49"/>
  </si>
  <si>
    <t>　　　８．資格を必要とする建設機械運転者等には作業中、必ず運転免許等の資格証を携帯させること。</t>
    <phoneticPr fontId="49"/>
  </si>
  <si>
    <t>（正）</t>
    <rPh sb="0" eb="1">
      <t>セイ</t>
    </rPh>
    <phoneticPr fontId="3"/>
  </si>
  <si>
    <t>（副）</t>
    <rPh sb="0" eb="1">
      <t>フク</t>
    </rPh>
    <phoneticPr fontId="3"/>
  </si>
  <si>
    <t>移動式クレーン等の性能検査
有効期限</t>
    <phoneticPr fontId="3"/>
  </si>
  <si>
    <t>現場代理人
(現場責任者)</t>
    <phoneticPr fontId="49"/>
  </si>
  <si>
    <t>使　用　期　間</t>
  </si>
  <si>
    <t xml:space="preserve">  ～　</t>
    <phoneticPr fontId="49"/>
  </si>
  <si>
    <t>所 有 者 氏 名</t>
  </si>
  <si>
    <t>安全運転管理者氏名</t>
  </si>
  <si>
    <t>車　両</t>
    <rPh sb="0" eb="3">
      <t>シャリョウ</t>
    </rPh>
    <phoneticPr fontId="16"/>
  </si>
  <si>
    <t>型　 　　式</t>
  </si>
  <si>
    <t xml:space="preserve"> 車　 両 　番 　号</t>
  </si>
  <si>
    <t>車 検 期 間</t>
  </si>
  <si>
    <t>運　転　者</t>
    <rPh sb="0" eb="5">
      <t>ウンテンシャ</t>
    </rPh>
    <phoneticPr fontId="16"/>
  </si>
  <si>
    <t>氏    　 名</t>
  </si>
  <si>
    <t>生  年  月  日</t>
    <rPh sb="0" eb="4">
      <t>セイネン</t>
    </rPh>
    <rPh sb="6" eb="10">
      <t>ガッピ</t>
    </rPh>
    <phoneticPr fontId="16"/>
  </si>
  <si>
    <t>住   　  所</t>
  </si>
  <si>
    <t>免許の種類</t>
  </si>
  <si>
    <t xml:space="preserve"> 免　 許 　番 　号</t>
  </si>
  <si>
    <t>自賠責</t>
    <rPh sb="0" eb="3">
      <t>ジバイセキ</t>
    </rPh>
    <phoneticPr fontId="16"/>
  </si>
  <si>
    <t>保険会社名</t>
  </si>
  <si>
    <t xml:space="preserve"> 証　 券 　番 　号</t>
  </si>
  <si>
    <t>保 険 期 間</t>
  </si>
  <si>
    <t>任意保険</t>
    <rPh sb="0" eb="2">
      <t>ニンイ</t>
    </rPh>
    <rPh sb="2" eb="4">
      <t>ホケン</t>
    </rPh>
    <phoneticPr fontId="16"/>
  </si>
  <si>
    <t>対人</t>
  </si>
  <si>
    <t>　保 険 期 間</t>
  </si>
  <si>
    <t>運  行  経  路</t>
  </si>
  <si>
    <t>（注）　　１．この届出書は車両１台ごとに提出すること。</t>
  </si>
  <si>
    <t>　　　　　２．この届出書に「任意保険」の証書（写）を添付し提出すること。</t>
  </si>
  <si>
    <t>　　　　　３．運転者が変わった場合はその都度届け出ること。</t>
  </si>
  <si>
    <t>全国統一様式第８号</t>
    <rPh sb="4" eb="6">
      <t>ヨウシキ</t>
    </rPh>
    <phoneticPr fontId="16"/>
  </si>
  <si>
    <t>　車　両　届</t>
    <phoneticPr fontId="3"/>
  </si>
  <si>
    <t>使用企業名</t>
    <phoneticPr fontId="3"/>
  </si>
  <si>
    <t>次）</t>
    <rPh sb="0" eb="1">
      <t>ツギ</t>
    </rPh>
    <phoneticPr fontId="3"/>
  </si>
  <si>
    <t>自</t>
    <rPh sb="0" eb="1">
      <t>ジ</t>
    </rPh>
    <phoneticPr fontId="49"/>
  </si>
  <si>
    <t>自社</t>
    <rPh sb="0" eb="1">
      <t>ジシャ</t>
    </rPh>
    <phoneticPr fontId="49"/>
  </si>
  <si>
    <t>経由</t>
    <rPh sb="0" eb="1">
      <t>ケイユ</t>
    </rPh>
    <phoneticPr fontId="49"/>
  </si>
  <si>
    <t>至</t>
    <rPh sb="0" eb="1">
      <t>イタル</t>
    </rPh>
    <phoneticPr fontId="49"/>
  </si>
  <si>
    <t>当該作業所</t>
    <rPh sb="0" eb="1">
      <t>トウガイ</t>
    </rPh>
    <rPh sb="1" eb="4">
      <t>サギョウショ</t>
    </rPh>
    <phoneticPr fontId="49"/>
  </si>
  <si>
    <t>車両を運行しますので、お届けいたします。</t>
    <phoneticPr fontId="49"/>
  </si>
  <si>
    <t>下記の通り</t>
    <phoneticPr fontId="49"/>
  </si>
  <si>
    <t>等</t>
    <rPh sb="0" eb="1">
      <t>トウ</t>
    </rPh>
    <phoneticPr fontId="3"/>
  </si>
  <si>
    <t>使用届</t>
    <rPh sb="0" eb="2">
      <t>シヨウ</t>
    </rPh>
    <rPh sb="2" eb="3">
      <t>トドケ</t>
    </rPh>
    <phoneticPr fontId="3"/>
  </si>
  <si>
    <t>持込機械等</t>
    <rPh sb="0" eb="2">
      <t>モチコミ</t>
    </rPh>
    <rPh sb="2" eb="4">
      <t>キカイ</t>
    </rPh>
    <rPh sb="4" eb="5">
      <t>トウ</t>
    </rPh>
    <phoneticPr fontId="3"/>
  </si>
  <si>
    <t>所長名</t>
    <rPh sb="0" eb="2">
      <t>ショチョウ</t>
    </rPh>
    <rPh sb="2" eb="3">
      <t>メイ</t>
    </rPh>
    <phoneticPr fontId="3"/>
  </si>
  <si>
    <t>標準様式第9号</t>
    <rPh sb="0" eb="4">
      <t>ヒョウジュンヨウシキ</t>
    </rPh>
    <rPh sb="4" eb="5">
      <t>ダイ</t>
    </rPh>
    <rPh sb="6" eb="7">
      <t>ゴウ</t>
    </rPh>
    <phoneticPr fontId="3"/>
  </si>
  <si>
    <t>一次企業名</t>
    <rPh sb="0" eb="2">
      <t>イチジ</t>
    </rPh>
    <rPh sb="2" eb="5">
      <t>キギョウメイ</t>
    </rPh>
    <phoneticPr fontId="3"/>
  </si>
  <si>
    <t>使用企業名</t>
    <rPh sb="0" eb="5">
      <t>シヨウキギョウメイ</t>
    </rPh>
    <phoneticPr fontId="3"/>
  </si>
  <si>
    <t>現場責任者</t>
    <rPh sb="0" eb="2">
      <t>ゲンバ</t>
    </rPh>
    <rPh sb="2" eb="5">
      <t>セキニンシャ</t>
    </rPh>
    <phoneticPr fontId="3"/>
  </si>
  <si>
    <t>下記の要領で火気を使用したく許可願います。なお、火気使用の終了時には、必ずその旨報告致します。</t>
    <rPh sb="0" eb="2">
      <t>カキ</t>
    </rPh>
    <rPh sb="3" eb="5">
      <t>ヨウリョウ</t>
    </rPh>
    <rPh sb="6" eb="8">
      <t>カキ</t>
    </rPh>
    <rPh sb="9" eb="11">
      <t>シヨウ</t>
    </rPh>
    <rPh sb="14" eb="16">
      <t>キョカ</t>
    </rPh>
    <rPh sb="16" eb="17">
      <t>ネガ</t>
    </rPh>
    <rPh sb="24" eb="28">
      <t>カキシヨウ</t>
    </rPh>
    <rPh sb="29" eb="32">
      <t>シュウリョウジ</t>
    </rPh>
    <rPh sb="35" eb="36">
      <t>カナラ</t>
    </rPh>
    <rPh sb="39" eb="40">
      <t>ムネ</t>
    </rPh>
    <rPh sb="40" eb="42">
      <t>ホウコク</t>
    </rPh>
    <rPh sb="42" eb="43">
      <t>イタ</t>
    </rPh>
    <phoneticPr fontId="3"/>
  </si>
  <si>
    <t>　　月　　日</t>
  </si>
  <si>
    <t>　　時　　分</t>
  </si>
  <si>
    <t>使用期間</t>
    <rPh sb="0" eb="4">
      <t>シヨウキカン</t>
    </rPh>
    <phoneticPr fontId="3"/>
  </si>
  <si>
    <t>使用時間（原則）</t>
    <rPh sb="0" eb="4">
      <t>シヨウジカン</t>
    </rPh>
    <rPh sb="5" eb="7">
      <t>ゲンソク</t>
    </rPh>
    <phoneticPr fontId="3"/>
  </si>
  <si>
    <t>溶接、溶断、圧接、防水、乾燥、湯沸、</t>
    <rPh sb="0" eb="2">
      <t>ヨウセツ</t>
    </rPh>
    <rPh sb="3" eb="5">
      <t>ヨウダン</t>
    </rPh>
    <rPh sb="6" eb="8">
      <t>アッセツ</t>
    </rPh>
    <rPh sb="9" eb="11">
      <t>ボウスイ</t>
    </rPh>
    <rPh sb="12" eb="14">
      <t>カンソウ</t>
    </rPh>
    <rPh sb="15" eb="17">
      <t>ユフツ</t>
    </rPh>
    <phoneticPr fontId="3"/>
  </si>
  <si>
    <t>炊事、その他</t>
    <rPh sb="0" eb="2">
      <t>スイジ</t>
    </rPh>
    <rPh sb="5" eb="6">
      <t>ホカ</t>
    </rPh>
    <phoneticPr fontId="3"/>
  </si>
  <si>
    <t>使用目的</t>
    <rPh sb="0" eb="4">
      <t>シヨウモクテキ</t>
    </rPh>
    <phoneticPr fontId="3"/>
  </si>
  <si>
    <t>使用場所</t>
    <rPh sb="0" eb="4">
      <t>シヨウバショ</t>
    </rPh>
    <phoneticPr fontId="3"/>
  </si>
  <si>
    <t>火気の種類</t>
    <rPh sb="0" eb="2">
      <t>カキ</t>
    </rPh>
    <rPh sb="3" eb="5">
      <t>シュルイ</t>
    </rPh>
    <phoneticPr fontId="3"/>
  </si>
  <si>
    <t>電気、ガス、灯油、重油、木炭、薪、その他（</t>
    <rPh sb="0" eb="2">
      <t>デンキ</t>
    </rPh>
    <rPh sb="6" eb="8">
      <t>トウユ</t>
    </rPh>
    <rPh sb="9" eb="11">
      <t>ジュウユ</t>
    </rPh>
    <rPh sb="12" eb="14">
      <t>モクタン</t>
    </rPh>
    <rPh sb="15" eb="16">
      <t>マキ</t>
    </rPh>
    <rPh sb="19" eb="20">
      <t>ホカ</t>
    </rPh>
    <phoneticPr fontId="3"/>
  </si>
  <si>
    <t>管理方法</t>
    <rPh sb="0" eb="4">
      <t>カンリホウホウ</t>
    </rPh>
    <phoneticPr fontId="3"/>
  </si>
  <si>
    <t>消火器、防火用水、消火砂、防災シート、受皿、標識、監視</t>
    <rPh sb="0" eb="3">
      <t>ショウカキ</t>
    </rPh>
    <rPh sb="4" eb="8">
      <t>ボウカヨウスイ</t>
    </rPh>
    <rPh sb="9" eb="11">
      <t>ショウカ</t>
    </rPh>
    <rPh sb="11" eb="12">
      <t>スナ</t>
    </rPh>
    <rPh sb="13" eb="15">
      <t>ボウサイ</t>
    </rPh>
    <rPh sb="19" eb="20">
      <t>ジュ</t>
    </rPh>
    <rPh sb="20" eb="21">
      <t>サラ</t>
    </rPh>
    <rPh sb="22" eb="24">
      <t>ヒョウシキ</t>
    </rPh>
    <rPh sb="25" eb="27">
      <t>カンシ</t>
    </rPh>
    <phoneticPr fontId="3"/>
  </si>
  <si>
    <t>取扱上の注意（</t>
    <rPh sb="0" eb="2">
      <t>トリアツカイ</t>
    </rPh>
    <rPh sb="2" eb="3">
      <t>ジョウ</t>
    </rPh>
    <rPh sb="4" eb="6">
      <t>チュウイ</t>
    </rPh>
    <phoneticPr fontId="3"/>
  </si>
  <si>
    <t>火元責任者</t>
    <rPh sb="0" eb="1">
      <t>ヒ</t>
    </rPh>
    <rPh sb="1" eb="2">
      <t>モト</t>
    </rPh>
    <rPh sb="2" eb="5">
      <t>セキニンシャ</t>
    </rPh>
    <phoneticPr fontId="3"/>
  </si>
  <si>
    <t>（後始末巡回者）</t>
    <rPh sb="1" eb="4">
      <t>アトシマツ</t>
    </rPh>
    <rPh sb="4" eb="7">
      <t>ジュンカイシャ</t>
    </rPh>
    <phoneticPr fontId="3"/>
  </si>
  <si>
    <t>火気使用責任者</t>
    <rPh sb="0" eb="4">
      <t>カキシヨウ</t>
    </rPh>
    <rPh sb="4" eb="7">
      <t>セキニンシャ</t>
    </rPh>
    <phoneticPr fontId="3"/>
  </si>
  <si>
    <t>※ 使用目的、火気の種類、管理方法は該当時効を○で囲んで下さい。</t>
    <rPh sb="2" eb="6">
      <t>シヨウモクテキ</t>
    </rPh>
    <rPh sb="7" eb="9">
      <t>カキ</t>
    </rPh>
    <rPh sb="10" eb="12">
      <t>シュルイ</t>
    </rPh>
    <rPh sb="13" eb="17">
      <t>カンリホウホウ</t>
    </rPh>
    <rPh sb="18" eb="22">
      <t>ガイトウジコウ</t>
    </rPh>
    <rPh sb="25" eb="26">
      <t>カコ</t>
    </rPh>
    <rPh sb="28" eb="29">
      <t>クダ</t>
    </rPh>
    <phoneticPr fontId="3"/>
  </si>
  <si>
    <t>許可　第</t>
    <rPh sb="0" eb="2">
      <t>キョカ</t>
    </rPh>
    <rPh sb="3" eb="4">
      <t>ダイ</t>
    </rPh>
    <phoneticPr fontId="3"/>
  </si>
  <si>
    <t>号</t>
    <rPh sb="0" eb="1">
      <t>ゴウ</t>
    </rPh>
    <phoneticPr fontId="3"/>
  </si>
  <si>
    <t>火気使用許可</t>
    <rPh sb="0" eb="2">
      <t>カキ</t>
    </rPh>
    <rPh sb="2" eb="4">
      <t>シヨウ</t>
    </rPh>
    <rPh sb="4" eb="6">
      <t>キョカ</t>
    </rPh>
    <phoneticPr fontId="3"/>
  </si>
  <si>
    <t>許可条件</t>
    <rPh sb="0" eb="4">
      <t>キョカジョウケン</t>
    </rPh>
    <phoneticPr fontId="3"/>
  </si>
  <si>
    <t>防火管理者</t>
    <rPh sb="0" eb="5">
      <t>ボウカカンリシャ</t>
    </rPh>
    <phoneticPr fontId="3"/>
  </si>
  <si>
    <t>担当係員</t>
    <rPh sb="0" eb="2">
      <t>タントウ</t>
    </rPh>
    <rPh sb="2" eb="4">
      <t>カカリイン</t>
    </rPh>
    <phoneticPr fontId="3"/>
  </si>
  <si>
    <t>許可年月日</t>
    <rPh sb="0" eb="2">
      <t>キョカ</t>
    </rPh>
    <rPh sb="2" eb="5">
      <t>ネンガッピ</t>
    </rPh>
    <phoneticPr fontId="3"/>
  </si>
  <si>
    <t>　　年　　月　　日</t>
  </si>
  <si>
    <t>※ 毎日時間で管理する場合は、この様式を観光にして書式を作成してください。</t>
    <rPh sb="2" eb="4">
      <t>マイニチ</t>
    </rPh>
    <rPh sb="4" eb="6">
      <t>ジカン</t>
    </rPh>
    <rPh sb="7" eb="9">
      <t>カンリ</t>
    </rPh>
    <rPh sb="11" eb="13">
      <t>バアイ</t>
    </rPh>
    <rPh sb="17" eb="19">
      <t>ヨウシキ</t>
    </rPh>
    <rPh sb="20" eb="22">
      <t>カンコウ</t>
    </rPh>
    <rPh sb="25" eb="27">
      <t>ショシキ</t>
    </rPh>
    <rPh sb="28" eb="30">
      <t>サクセイ</t>
    </rPh>
    <phoneticPr fontId="3"/>
  </si>
  <si>
    <t>火　　気　　使　　用　　願</t>
    <rPh sb="0" eb="1">
      <t>ヒ</t>
    </rPh>
    <rPh sb="3" eb="4">
      <t>キ</t>
    </rPh>
    <rPh sb="6" eb="7">
      <t>シ</t>
    </rPh>
    <rPh sb="9" eb="10">
      <t>ヨウ</t>
    </rPh>
    <rPh sb="12" eb="13">
      <t>ネガイ</t>
    </rPh>
    <phoneticPr fontId="3"/>
  </si>
  <si>
    <t>標準様式第11号</t>
    <rPh sb="0" eb="2">
      <t>ヒョウジュン</t>
    </rPh>
    <rPh sb="2" eb="4">
      <t>ヨウシキ</t>
    </rPh>
    <rPh sb="4" eb="5">
      <t>ダイ</t>
    </rPh>
    <rPh sb="7" eb="8">
      <t>ゴウ</t>
    </rPh>
    <phoneticPr fontId="3"/>
  </si>
  <si>
    <t>有機溶剤・特定化学物質等持込使用届</t>
    <rPh sb="0" eb="4">
      <t>ユウキヨウザイ</t>
    </rPh>
    <rPh sb="5" eb="7">
      <t>トクテイ</t>
    </rPh>
    <rPh sb="7" eb="9">
      <t>カガク</t>
    </rPh>
    <rPh sb="9" eb="11">
      <t>ブッシツ</t>
    </rPh>
    <rPh sb="11" eb="12">
      <t>トウ</t>
    </rPh>
    <rPh sb="12" eb="14">
      <t>モチコミ</t>
    </rPh>
    <rPh sb="14" eb="16">
      <t>シヨウ</t>
    </rPh>
    <rPh sb="16" eb="17">
      <t>トドケ</t>
    </rPh>
    <phoneticPr fontId="3"/>
  </si>
  <si>
    <t>次）</t>
    <rPh sb="0" eb="1">
      <t>ツ</t>
    </rPh>
    <phoneticPr fontId="3"/>
  </si>
  <si>
    <t>現場責任者</t>
    <rPh sb="0" eb="5">
      <t>ゲンバセキニンシャ</t>
    </rPh>
    <phoneticPr fontId="3"/>
  </si>
  <si>
    <t>このたび、下記の有機物質・特定化学物資を持込み使用するのでお届けします。なお、使用に際しては、</t>
    <rPh sb="5" eb="7">
      <t>カキ</t>
    </rPh>
    <rPh sb="8" eb="12">
      <t>ユウキブッシツ</t>
    </rPh>
    <rPh sb="13" eb="15">
      <t>トクテイ</t>
    </rPh>
    <rPh sb="15" eb="17">
      <t>カガク</t>
    </rPh>
    <rPh sb="17" eb="19">
      <t>ブッシ</t>
    </rPh>
    <rPh sb="20" eb="22">
      <t>モチコミ</t>
    </rPh>
    <rPh sb="23" eb="25">
      <t>シヨウ</t>
    </rPh>
    <rPh sb="30" eb="31">
      <t>トド</t>
    </rPh>
    <rPh sb="39" eb="41">
      <t>シヨウ</t>
    </rPh>
    <rPh sb="42" eb="43">
      <t>サイ</t>
    </rPh>
    <phoneticPr fontId="3"/>
  </si>
  <si>
    <t>SDS（安全データシート）内容を掲示し、作業員に対して周知を行うとともに関係法規を遵守します。</t>
    <rPh sb="4" eb="6">
      <t>アンゼン</t>
    </rPh>
    <rPh sb="13" eb="15">
      <t>ナイヨウ</t>
    </rPh>
    <rPh sb="16" eb="18">
      <t>ケイジ</t>
    </rPh>
    <rPh sb="20" eb="23">
      <t>サギョウイン</t>
    </rPh>
    <rPh sb="24" eb="25">
      <t>タイ</t>
    </rPh>
    <rPh sb="27" eb="29">
      <t>シュウチ</t>
    </rPh>
    <rPh sb="30" eb="31">
      <t>オコナ</t>
    </rPh>
    <rPh sb="36" eb="38">
      <t>カンケイ</t>
    </rPh>
    <rPh sb="38" eb="40">
      <t>ホウキ</t>
    </rPh>
    <rPh sb="41" eb="43">
      <t>ジュンシュ</t>
    </rPh>
    <phoneticPr fontId="3"/>
  </si>
  <si>
    <t>メーカー名</t>
    <rPh sb="4" eb="5">
      <t>メイ</t>
    </rPh>
    <phoneticPr fontId="3"/>
  </si>
  <si>
    <t>含有成分</t>
    <rPh sb="0" eb="1">
      <t>フク</t>
    </rPh>
    <rPh sb="1" eb="2">
      <t>ユウ</t>
    </rPh>
    <rPh sb="2" eb="4">
      <t>セイブン</t>
    </rPh>
    <phoneticPr fontId="3"/>
  </si>
  <si>
    <t>商　品　名</t>
    <rPh sb="0" eb="1">
      <t>ショウ</t>
    </rPh>
    <rPh sb="2" eb="3">
      <t>ヒン</t>
    </rPh>
    <rPh sb="4" eb="5">
      <t>ナ</t>
    </rPh>
    <phoneticPr fontId="3"/>
  </si>
  <si>
    <t>搬　入　量</t>
    <rPh sb="0" eb="1">
      <t>ハン</t>
    </rPh>
    <rPh sb="2" eb="3">
      <t>ニュウ</t>
    </rPh>
    <rPh sb="4" eb="5">
      <t>リョウ</t>
    </rPh>
    <phoneticPr fontId="3"/>
  </si>
  <si>
    <t>種　　別</t>
    <rPh sb="0" eb="1">
      <t>シュ</t>
    </rPh>
    <rPh sb="3" eb="4">
      <t>ベツ</t>
    </rPh>
    <phoneticPr fontId="3"/>
  </si>
  <si>
    <t>使 用 材 料</t>
    <rPh sb="0" eb="1">
      <t>シ</t>
    </rPh>
    <rPh sb="2" eb="3">
      <t>ヨウ</t>
    </rPh>
    <rPh sb="4" eb="5">
      <t>ザイ</t>
    </rPh>
    <rPh sb="6" eb="7">
      <t>リョウ</t>
    </rPh>
    <phoneticPr fontId="3"/>
  </si>
  <si>
    <t>使用機械
又は工具</t>
    <rPh sb="0" eb="4">
      <t>シヨウキカイ</t>
    </rPh>
    <rPh sb="5" eb="6">
      <t>マタ</t>
    </rPh>
    <rPh sb="7" eb="9">
      <t>コウグ</t>
    </rPh>
    <phoneticPr fontId="3"/>
  </si>
  <si>
    <t>（予定）</t>
    <rPh sb="1" eb="3">
      <t>ヨテイ</t>
    </rPh>
    <phoneticPr fontId="3"/>
  </si>
  <si>
    <t>作業主任者等</t>
    <rPh sb="0" eb="2">
      <t>サギョウ</t>
    </rPh>
    <rPh sb="2" eb="5">
      <t>シュニンシャ</t>
    </rPh>
    <rPh sb="5" eb="6">
      <t>トウ</t>
    </rPh>
    <phoneticPr fontId="3"/>
  </si>
  <si>
    <t>作業手順書</t>
    <rPh sb="0" eb="2">
      <t>サギョウ</t>
    </rPh>
    <rPh sb="2" eb="5">
      <t>テジュンショ</t>
    </rPh>
    <phoneticPr fontId="3"/>
  </si>
  <si>
    <t>添付</t>
    <rPh sb="0" eb="2">
      <t>テンプ</t>
    </rPh>
    <phoneticPr fontId="3"/>
  </si>
  <si>
    <t>S　D　S</t>
    <phoneticPr fontId="3"/>
  </si>
  <si>
    <t>Ｓ　Ｄ　Ｓ</t>
    <phoneticPr fontId="3"/>
  </si>
  <si>
    <t>換気等対策</t>
    <rPh sb="0" eb="3">
      <t>カンキトウ</t>
    </rPh>
    <rPh sb="3" eb="5">
      <t>タイサク</t>
    </rPh>
    <phoneticPr fontId="3"/>
  </si>
  <si>
    <t>（注）　1.　商品名、種別、含有成分等は材料に添付されているラベル成分表等から写しを記入して下さい。</t>
    <rPh sb="1" eb="2">
      <t>チュウ</t>
    </rPh>
    <rPh sb="7" eb="10">
      <t>ショウヒンメイ</t>
    </rPh>
    <rPh sb="11" eb="13">
      <t>シュベツ</t>
    </rPh>
    <rPh sb="14" eb="16">
      <t>ガンユウ</t>
    </rPh>
    <rPh sb="16" eb="18">
      <t>セイブン</t>
    </rPh>
    <rPh sb="18" eb="19">
      <t>トウ</t>
    </rPh>
    <rPh sb="20" eb="22">
      <t>ザイリョウ</t>
    </rPh>
    <rPh sb="23" eb="25">
      <t>テンプ</t>
    </rPh>
    <rPh sb="33" eb="36">
      <t>セイブンヒョウ</t>
    </rPh>
    <rPh sb="36" eb="37">
      <t>トウ</t>
    </rPh>
    <rPh sb="39" eb="40">
      <t>ウツ</t>
    </rPh>
    <rPh sb="42" eb="44">
      <t>キニュウ</t>
    </rPh>
    <rPh sb="46" eb="47">
      <t>クダ</t>
    </rPh>
    <phoneticPr fontId="3"/>
  </si>
  <si>
    <t>　　　　2.　危険物とは、ガソリン、灯油、プロパン、アセチレンガス等をいいます。</t>
    <rPh sb="7" eb="10">
      <t>キケンブツ</t>
    </rPh>
    <rPh sb="18" eb="20">
      <t>トウユ</t>
    </rPh>
    <rPh sb="33" eb="34">
      <t>トウ</t>
    </rPh>
    <phoneticPr fontId="3"/>
  </si>
  <si>
    <t>　　　　3.　有害物とは、塗装、防水などに使用する有機溶剤、特定化学物質などをいいます。</t>
    <rPh sb="7" eb="10">
      <t>ユウガイブツ</t>
    </rPh>
    <rPh sb="13" eb="15">
      <t>トソウ</t>
    </rPh>
    <rPh sb="16" eb="18">
      <t>ボウスイ</t>
    </rPh>
    <rPh sb="21" eb="23">
      <t>シヨウ</t>
    </rPh>
    <rPh sb="25" eb="29">
      <t>ユウキヨウザイ</t>
    </rPh>
    <rPh sb="30" eb="34">
      <t>トクテイカガク</t>
    </rPh>
    <rPh sb="34" eb="36">
      <t>ブッシツ</t>
    </rPh>
    <phoneticPr fontId="3"/>
  </si>
  <si>
    <t>使 用 場 所</t>
    <rPh sb="0" eb="1">
      <t>シ</t>
    </rPh>
    <rPh sb="2" eb="3">
      <t>ヨウ</t>
    </rPh>
    <rPh sb="4" eb="5">
      <t>バ</t>
    </rPh>
    <rPh sb="6" eb="7">
      <t>ショ</t>
    </rPh>
    <phoneticPr fontId="3"/>
  </si>
  <si>
    <t>保 管 場 所</t>
    <rPh sb="0" eb="1">
      <t>タモツ</t>
    </rPh>
    <rPh sb="2" eb="3">
      <t>カン</t>
    </rPh>
    <rPh sb="4" eb="5">
      <t>バ</t>
    </rPh>
    <rPh sb="6" eb="7">
      <t>ショ</t>
    </rPh>
    <phoneticPr fontId="3"/>
  </si>
  <si>
    <t>使 用 期 間</t>
    <rPh sb="0" eb="1">
      <t>シ</t>
    </rPh>
    <rPh sb="2" eb="3">
      <t>ヨウ</t>
    </rPh>
    <rPh sb="4" eb="5">
      <t>キ</t>
    </rPh>
    <rPh sb="6" eb="7">
      <t>アイダ</t>
    </rPh>
    <phoneticPr fontId="3"/>
  </si>
  <si>
    <t>標準様式第6号</t>
    <rPh sb="0" eb="2">
      <t>ヒョウジュン</t>
    </rPh>
    <rPh sb="2" eb="4">
      <t>ヨウシキ</t>
    </rPh>
    <rPh sb="4" eb="5">
      <t>ダイ</t>
    </rPh>
    <rPh sb="6" eb="7">
      <t>ゴウ</t>
    </rPh>
    <phoneticPr fontId="3"/>
  </si>
  <si>
    <t>持込時の点検表</t>
    <rPh sb="0" eb="2">
      <t>モチコミ</t>
    </rPh>
    <rPh sb="2" eb="3">
      <t>ジ</t>
    </rPh>
    <rPh sb="4" eb="7">
      <t>テンケンヒョウ</t>
    </rPh>
    <phoneticPr fontId="3"/>
  </si>
  <si>
    <t>電 動 工 具 ・ 電 気 溶 接 機 等</t>
    <rPh sb="0" eb="1">
      <t>デン</t>
    </rPh>
    <rPh sb="2" eb="3">
      <t>ドウ</t>
    </rPh>
    <rPh sb="4" eb="5">
      <t>コウ</t>
    </rPh>
    <rPh sb="6" eb="7">
      <t>グ</t>
    </rPh>
    <rPh sb="10" eb="11">
      <t>デン</t>
    </rPh>
    <rPh sb="12" eb="13">
      <t>キ</t>
    </rPh>
    <rPh sb="14" eb="15">
      <t>ヨウ</t>
    </rPh>
    <rPh sb="16" eb="17">
      <t>セッ</t>
    </rPh>
    <rPh sb="18" eb="19">
      <t>キ</t>
    </rPh>
    <rPh sb="20" eb="21">
      <t>トウ</t>
    </rPh>
    <phoneticPr fontId="3"/>
  </si>
  <si>
    <t>点検事項</t>
    <rPh sb="0" eb="2">
      <t>テンケン</t>
    </rPh>
    <rPh sb="2" eb="4">
      <t>ジコウ</t>
    </rPh>
    <phoneticPr fontId="3"/>
  </si>
  <si>
    <t>番号</t>
    <rPh sb="0" eb="2">
      <t>バンゴウ</t>
    </rPh>
    <phoneticPr fontId="3"/>
  </si>
  <si>
    <t xml:space="preserve">番　号 </t>
    <rPh sb="0" eb="1">
      <t>バン</t>
    </rPh>
    <rPh sb="2" eb="3">
      <t>ゴウ</t>
    </rPh>
    <phoneticPr fontId="3"/>
  </si>
  <si>
    <t xml:space="preserve"> アース線</t>
    <rPh sb="4" eb="5">
      <t>セン</t>
    </rPh>
    <phoneticPr fontId="3"/>
  </si>
  <si>
    <t xml:space="preserve"> 接地クランプ</t>
    <rPh sb="1" eb="3">
      <t>セッチ</t>
    </rPh>
    <phoneticPr fontId="3"/>
  </si>
  <si>
    <t xml:space="preserve"> </t>
    <phoneticPr fontId="3"/>
  </si>
  <si>
    <t xml:space="preserve"> キャブタイヤ</t>
    <phoneticPr fontId="3"/>
  </si>
  <si>
    <t xml:space="preserve"> 接続端子の締結</t>
    <rPh sb="1" eb="3">
      <t>セツゾク</t>
    </rPh>
    <rPh sb="3" eb="5">
      <t>タンシ</t>
    </rPh>
    <rPh sb="6" eb="7">
      <t>シ</t>
    </rPh>
    <rPh sb="7" eb="8">
      <t>ケツ</t>
    </rPh>
    <phoneticPr fontId="3"/>
  </si>
  <si>
    <t xml:space="preserve"> 充電部の絶縁</t>
    <rPh sb="1" eb="4">
      <t>ジュウデンブ</t>
    </rPh>
    <rPh sb="5" eb="7">
      <t>ゼツエン</t>
    </rPh>
    <phoneticPr fontId="3"/>
  </si>
  <si>
    <t xml:space="preserve"> 自動電撃防止装置</t>
    <rPh sb="1" eb="3">
      <t>ジドウ</t>
    </rPh>
    <rPh sb="3" eb="5">
      <t>デンゲキ</t>
    </rPh>
    <rPh sb="5" eb="7">
      <t>ボウシ</t>
    </rPh>
    <rPh sb="7" eb="9">
      <t>ソウチ</t>
    </rPh>
    <phoneticPr fontId="3"/>
  </si>
  <si>
    <t xml:space="preserve"> 絶縁ホルダー</t>
    <rPh sb="1" eb="3">
      <t>ゼツエン</t>
    </rPh>
    <phoneticPr fontId="3"/>
  </si>
  <si>
    <t xml:space="preserve"> 溶接保護面</t>
    <rPh sb="1" eb="3">
      <t>ヨウセツ</t>
    </rPh>
    <rPh sb="3" eb="6">
      <t>ホゴメン</t>
    </rPh>
    <phoneticPr fontId="3"/>
  </si>
  <si>
    <t xml:space="preserve"> 操作スイッチ</t>
    <rPh sb="1" eb="3">
      <t>ソウサ</t>
    </rPh>
    <phoneticPr fontId="3"/>
  </si>
  <si>
    <t xml:space="preserve"> 絶縁抵抗測定値</t>
    <rPh sb="1" eb="3">
      <t>ゼツエン</t>
    </rPh>
    <rPh sb="3" eb="5">
      <t>テイコウ</t>
    </rPh>
    <rPh sb="5" eb="8">
      <t>ソクテイチ</t>
    </rPh>
    <phoneticPr fontId="3"/>
  </si>
  <si>
    <t xml:space="preserve"> 各種ﾌﾞﾚｰｷの作動</t>
    <rPh sb="1" eb="3">
      <t>カクシュ</t>
    </rPh>
    <rPh sb="9" eb="11">
      <t>サドウ</t>
    </rPh>
    <phoneticPr fontId="3"/>
  </si>
  <si>
    <t xml:space="preserve"> 手すり・囲い</t>
    <rPh sb="1" eb="2">
      <t>テ</t>
    </rPh>
    <rPh sb="5" eb="6">
      <t>カコ</t>
    </rPh>
    <phoneticPr fontId="3"/>
  </si>
  <si>
    <t xml:space="preserve"> ﾌｯｸのはずれ止め</t>
    <rPh sb="8" eb="9">
      <t>ト</t>
    </rPh>
    <phoneticPr fontId="3"/>
  </si>
  <si>
    <t xml:space="preserve"> ﾜｲﾔｰﾛｰﾌﾟ･ﾁｪｰﾝ</t>
    <phoneticPr fontId="3"/>
  </si>
  <si>
    <t xml:space="preserve"> 回転部の囲い等</t>
    <rPh sb="1" eb="4">
      <t>カイテンブ</t>
    </rPh>
    <rPh sb="5" eb="6">
      <t>カコ</t>
    </rPh>
    <rPh sb="7" eb="8">
      <t>トウ</t>
    </rPh>
    <phoneticPr fontId="3"/>
  </si>
  <si>
    <t xml:space="preserve"> コ　ネ　ク　タ</t>
    <phoneticPr fontId="3"/>
  </si>
  <si>
    <t>　滑　　　　車</t>
    <rPh sb="1" eb="2">
      <t>スベ</t>
    </rPh>
    <rPh sb="6" eb="7">
      <t>クルマ</t>
    </rPh>
    <phoneticPr fontId="3"/>
  </si>
  <si>
    <t xml:space="preserve"> 危　険　表　示</t>
    <rPh sb="1" eb="2">
      <t>キ</t>
    </rPh>
    <rPh sb="3" eb="4">
      <t>ケン</t>
    </rPh>
    <rPh sb="5" eb="6">
      <t>ヒョウ</t>
    </rPh>
    <rPh sb="7" eb="8">
      <t>ジ</t>
    </rPh>
    <phoneticPr fontId="3"/>
  </si>
  <si>
    <t>そ　　　　　の　　　　　他</t>
    <rPh sb="12" eb="13">
      <t>ホカ</t>
    </rPh>
    <phoneticPr fontId="3"/>
  </si>
  <si>
    <t>電動カンナ</t>
    <rPh sb="0" eb="2">
      <t>デンドウ</t>
    </rPh>
    <phoneticPr fontId="3"/>
  </si>
  <si>
    <t>電動ドリル</t>
    <rPh sb="0" eb="2">
      <t>デンドウ</t>
    </rPh>
    <phoneticPr fontId="3"/>
  </si>
  <si>
    <t>電動丸のこ</t>
    <rPh sb="0" eb="2">
      <t>デンドウ</t>
    </rPh>
    <rPh sb="2" eb="3">
      <t>マル</t>
    </rPh>
    <phoneticPr fontId="3"/>
  </si>
  <si>
    <t>ｸﾞﾗｲﾝﾀﾞｰ等</t>
    <rPh sb="8" eb="9">
      <t>トウ</t>
    </rPh>
    <phoneticPr fontId="3"/>
  </si>
  <si>
    <t>アーク溶接機</t>
    <rPh sb="3" eb="6">
      <t>ヨウセツキ</t>
    </rPh>
    <phoneticPr fontId="3"/>
  </si>
  <si>
    <t>ウインチ</t>
    <phoneticPr fontId="3"/>
  </si>
  <si>
    <t>発電機</t>
    <rPh sb="0" eb="3">
      <t>ハツデンキ</t>
    </rPh>
    <phoneticPr fontId="3"/>
  </si>
  <si>
    <t>トランス</t>
    <phoneticPr fontId="3"/>
  </si>
  <si>
    <t>コンプレッサー</t>
    <phoneticPr fontId="3"/>
  </si>
  <si>
    <t>送風機</t>
    <rPh sb="0" eb="3">
      <t>ソウフウキ</t>
    </rPh>
    <phoneticPr fontId="3"/>
  </si>
  <si>
    <t>ポンプ類</t>
    <rPh sb="3" eb="4">
      <t>ルイ</t>
    </rPh>
    <phoneticPr fontId="3"/>
  </si>
  <si>
    <t>ミキサー類</t>
    <rPh sb="4" eb="5">
      <t>ルイ</t>
    </rPh>
    <phoneticPr fontId="3"/>
  </si>
  <si>
    <t>コンベヤー</t>
    <phoneticPr fontId="3"/>
  </si>
  <si>
    <t>吹付器</t>
    <rPh sb="0" eb="3">
      <t>フキツケキ</t>
    </rPh>
    <phoneticPr fontId="3"/>
  </si>
  <si>
    <t>ﾎﾞｰﾘﾝｸﾞﾏｼﾝ</t>
    <phoneticPr fontId="3"/>
  </si>
  <si>
    <t>振動ｺﾝﾊﾟｸﾀｰ</t>
    <rPh sb="0" eb="2">
      <t>シンドウ</t>
    </rPh>
    <phoneticPr fontId="3"/>
  </si>
  <si>
    <t>バイブレーター</t>
    <phoneticPr fontId="3"/>
  </si>
  <si>
    <t>鉄筋加工機</t>
    <rPh sb="0" eb="2">
      <t>テッキン</t>
    </rPh>
    <rPh sb="2" eb="5">
      <t>カコウキ</t>
    </rPh>
    <phoneticPr fontId="3"/>
  </si>
  <si>
    <t>電動ﾁｪｰﾝﾌﾞﾛｯｸ</t>
    <rPh sb="0" eb="2">
      <t>デンドウ</t>
    </rPh>
    <phoneticPr fontId="3"/>
  </si>
  <si>
    <t>その他</t>
    <rPh sb="2" eb="3">
      <t>ホカ</t>
    </rPh>
    <phoneticPr fontId="3"/>
  </si>
  <si>
    <t>機　　械　　名</t>
    <rPh sb="0" eb="1">
      <t>キ</t>
    </rPh>
    <rPh sb="3" eb="4">
      <t>カイ</t>
    </rPh>
    <rPh sb="6" eb="7">
      <t>ナ</t>
    </rPh>
    <phoneticPr fontId="3"/>
  </si>
  <si>
    <t>点検</t>
    <rPh sb="0" eb="2">
      <t>テンケン</t>
    </rPh>
    <phoneticPr fontId="3"/>
  </si>
  <si>
    <t>　　　　　年　　　月　　　日</t>
  </si>
  <si>
    <t>一次企業名</t>
    <rPh sb="0" eb="2">
      <t>イチジ</t>
    </rPh>
    <rPh sb="2" eb="5">
      <t>キギョウメイ</t>
    </rPh>
    <phoneticPr fontId="3"/>
  </si>
  <si>
    <t>持込企業名</t>
    <rPh sb="0" eb="2">
      <t>モチコミ</t>
    </rPh>
    <rPh sb="2" eb="5">
      <t>キギョウメイ</t>
    </rPh>
    <phoneticPr fontId="3"/>
  </si>
  <si>
    <t>（</t>
    <phoneticPr fontId="3"/>
  </si>
  <si>
    <t>次）</t>
    <rPh sb="0" eb="1">
      <t>ジ</t>
    </rPh>
    <phoneticPr fontId="3"/>
  </si>
  <si>
    <t>代表者名</t>
    <rPh sb="0" eb="4">
      <t>ダイヒョウシャメイ</t>
    </rPh>
    <phoneticPr fontId="3"/>
  </si>
  <si>
    <t>このたび、下記機械等を右の点検表により、点検整備のうえ持込・使用しますので、</t>
    <rPh sb="5" eb="7">
      <t>カキ</t>
    </rPh>
    <rPh sb="7" eb="9">
      <t>キカイ</t>
    </rPh>
    <rPh sb="9" eb="10">
      <t>トウ</t>
    </rPh>
    <rPh sb="11" eb="12">
      <t>ミギ</t>
    </rPh>
    <rPh sb="13" eb="16">
      <t>テンケンヒョウ</t>
    </rPh>
    <rPh sb="20" eb="22">
      <t>テンケン</t>
    </rPh>
    <rPh sb="22" eb="24">
      <t>セイビ</t>
    </rPh>
    <rPh sb="27" eb="29">
      <t>モチコミ</t>
    </rPh>
    <rPh sb="30" eb="32">
      <t>シヨウ</t>
    </rPh>
    <phoneticPr fontId="3"/>
  </si>
  <si>
    <t>お届けします。なお、使用に際しては関係法令に定められた事項を遵守します。</t>
    <rPh sb="1" eb="2">
      <t>トド</t>
    </rPh>
    <rPh sb="10" eb="12">
      <t>シヨウ</t>
    </rPh>
    <rPh sb="13" eb="14">
      <t>サイ</t>
    </rPh>
    <rPh sb="17" eb="21">
      <t>カンケイホウレイ</t>
    </rPh>
    <rPh sb="22" eb="23">
      <t>サダ</t>
    </rPh>
    <rPh sb="27" eb="29">
      <t>ジコウ</t>
    </rPh>
    <rPh sb="30" eb="32">
      <t>ジュンシュ</t>
    </rPh>
    <phoneticPr fontId="3"/>
  </si>
  <si>
    <t>記</t>
    <rPh sb="0" eb="1">
      <t>シル</t>
    </rPh>
    <phoneticPr fontId="3"/>
  </si>
  <si>
    <t>搬出予定年月日</t>
    <rPh sb="0" eb="2">
      <t>ハンシュツ</t>
    </rPh>
    <rPh sb="2" eb="4">
      <t>ヨテイ</t>
    </rPh>
    <rPh sb="4" eb="7">
      <t>ネンガッピ</t>
    </rPh>
    <phoneticPr fontId="3"/>
  </si>
  <si>
    <t>点検者</t>
    <rPh sb="0" eb="3">
      <t>テンケンシャ</t>
    </rPh>
    <phoneticPr fontId="3"/>
  </si>
  <si>
    <t>取扱者</t>
    <rPh sb="0" eb="3">
      <t>トリアツカイシャ</t>
    </rPh>
    <phoneticPr fontId="3"/>
  </si>
  <si>
    <t>機　械　名</t>
    <rPh sb="0" eb="1">
      <t>キ</t>
    </rPh>
    <rPh sb="2" eb="3">
      <t>カイ</t>
    </rPh>
    <rPh sb="4" eb="5">
      <t>ナ</t>
    </rPh>
    <phoneticPr fontId="3"/>
  </si>
  <si>
    <t>規　　　　　格</t>
    <rPh sb="0" eb="1">
      <t>キ</t>
    </rPh>
    <rPh sb="6" eb="7">
      <t>カク</t>
    </rPh>
    <phoneticPr fontId="3"/>
  </si>
  <si>
    <t>性　　　　　能</t>
    <rPh sb="0" eb="1">
      <t>セイ</t>
    </rPh>
    <rPh sb="6" eb="7">
      <t>ノウ</t>
    </rPh>
    <phoneticPr fontId="3"/>
  </si>
  <si>
    <t>管 理 番 号</t>
    <rPh sb="0" eb="1">
      <t>カン</t>
    </rPh>
    <rPh sb="2" eb="3">
      <t>リ</t>
    </rPh>
    <rPh sb="4" eb="5">
      <t>バン</t>
    </rPh>
    <rPh sb="6" eb="7">
      <t>ゴウ</t>
    </rPh>
    <phoneticPr fontId="3"/>
  </si>
  <si>
    <t>受 付 番 号</t>
    <rPh sb="0" eb="1">
      <t>ジュ</t>
    </rPh>
    <rPh sb="2" eb="3">
      <t>ツキ</t>
    </rPh>
    <rPh sb="4" eb="5">
      <t>バン</t>
    </rPh>
    <rPh sb="6" eb="7">
      <t>ゴウ</t>
    </rPh>
    <phoneticPr fontId="3"/>
  </si>
  <si>
    <t>持 込 年 月 日</t>
    <rPh sb="0" eb="1">
      <t>ジ</t>
    </rPh>
    <rPh sb="2" eb="3">
      <t>コ</t>
    </rPh>
    <rPh sb="4" eb="5">
      <t>ネン</t>
    </rPh>
    <rPh sb="6" eb="7">
      <t>ツキ</t>
    </rPh>
    <rPh sb="8" eb="9">
      <t>ヒ</t>
    </rPh>
    <phoneticPr fontId="3"/>
  </si>
  <si>
    <t>機械等の特性・</t>
    <rPh sb="0" eb="3">
      <t>キカイトウ</t>
    </rPh>
    <rPh sb="4" eb="6">
      <t>トクセイ</t>
    </rPh>
    <phoneticPr fontId="3"/>
  </si>
  <si>
    <t>その他その使用上</t>
    <rPh sb="2" eb="3">
      <t>ホカ</t>
    </rPh>
    <rPh sb="5" eb="8">
      <t>シヨウジョウ</t>
    </rPh>
    <phoneticPr fontId="3"/>
  </si>
  <si>
    <t>注意すべき事項</t>
    <rPh sb="0" eb="2">
      <t>チュウイ</t>
    </rPh>
    <rPh sb="5" eb="7">
      <t>ジコウ</t>
    </rPh>
    <phoneticPr fontId="3"/>
  </si>
  <si>
    <t>電　　話</t>
    <phoneticPr fontId="3"/>
  </si>
  <si>
    <t>（注）1. 持込機械等の届出は、当該機械を持ち込む企業（貸与を受けた企業が下請の場合は</t>
    <rPh sb="1" eb="2">
      <t>チュウ</t>
    </rPh>
    <rPh sb="6" eb="8">
      <t>モチコミ</t>
    </rPh>
    <rPh sb="8" eb="11">
      <t>キカイトウ</t>
    </rPh>
    <rPh sb="12" eb="14">
      <t>トドケデ</t>
    </rPh>
    <rPh sb="16" eb="18">
      <t>トウガイ</t>
    </rPh>
    <rPh sb="18" eb="20">
      <t>キカイ</t>
    </rPh>
    <rPh sb="21" eb="22">
      <t>モ</t>
    </rPh>
    <rPh sb="23" eb="24">
      <t>コ</t>
    </rPh>
    <rPh sb="25" eb="27">
      <t>キギョウ</t>
    </rPh>
    <rPh sb="28" eb="30">
      <t>タイヨ</t>
    </rPh>
    <rPh sb="31" eb="32">
      <t>ウ</t>
    </rPh>
    <rPh sb="34" eb="36">
      <t>キギョウ</t>
    </rPh>
    <rPh sb="37" eb="39">
      <t>シタウケ</t>
    </rPh>
    <rPh sb="40" eb="42">
      <t>バアイ</t>
    </rPh>
    <phoneticPr fontId="3"/>
  </si>
  <si>
    <t>　　　　 その企業）の代表者が所長に届け出ること</t>
    <rPh sb="7" eb="9">
      <t>キギョウ</t>
    </rPh>
    <rPh sb="11" eb="14">
      <t>ダイヒョウシャ</t>
    </rPh>
    <rPh sb="15" eb="17">
      <t>ショチョウ</t>
    </rPh>
    <rPh sb="18" eb="19">
      <t>トド</t>
    </rPh>
    <rPh sb="20" eb="21">
      <t>デ</t>
    </rPh>
    <phoneticPr fontId="3"/>
  </si>
  <si>
    <t>　　　2. 点検表の点検結果欄には、該当する箇所へ レ 印を記入すること</t>
    <rPh sb="6" eb="9">
      <t>テンケンヒョウ</t>
    </rPh>
    <rPh sb="10" eb="14">
      <t>テンケンケッカ</t>
    </rPh>
    <rPh sb="14" eb="15">
      <t>ラン</t>
    </rPh>
    <rPh sb="18" eb="20">
      <t>ガイトウ</t>
    </rPh>
    <rPh sb="22" eb="24">
      <t>カショ</t>
    </rPh>
    <rPh sb="28" eb="29">
      <t>イン</t>
    </rPh>
    <rPh sb="30" eb="32">
      <t>キニュウ</t>
    </rPh>
    <phoneticPr fontId="3"/>
  </si>
  <si>
    <t>　　　3. 絶縁抵抗の測定については、測定値（MΩ）を記入すること</t>
    <rPh sb="6" eb="8">
      <t>ゼツエン</t>
    </rPh>
    <rPh sb="8" eb="10">
      <t>テイコウ</t>
    </rPh>
    <rPh sb="11" eb="13">
      <t>ソクテイ</t>
    </rPh>
    <rPh sb="19" eb="22">
      <t>ソクテイチ</t>
    </rPh>
    <rPh sb="27" eb="29">
      <t>キニュウ</t>
    </rPh>
    <phoneticPr fontId="3"/>
  </si>
  <si>
    <t>　　　4. 持込機械届受理証を持込機械に添付すること</t>
    <rPh sb="6" eb="8">
      <t>モチコミ</t>
    </rPh>
    <rPh sb="8" eb="10">
      <t>キカイ</t>
    </rPh>
    <rPh sb="10" eb="11">
      <t>トドケ</t>
    </rPh>
    <rPh sb="11" eb="14">
      <t>ジュリショウ</t>
    </rPh>
    <rPh sb="15" eb="19">
      <t>モチコミキカイ</t>
    </rPh>
    <rPh sb="20" eb="22">
      <t>テンプ</t>
    </rPh>
    <phoneticPr fontId="3"/>
  </si>
  <si>
    <t>　　　　年　　月　　日</t>
  </si>
  <si>
    <t>　　　　年　　月　　日～</t>
  </si>
  <si>
    <t>土木監理</t>
    <rPh sb="0" eb="2">
      <t>ドボク</t>
    </rPh>
    <rPh sb="2" eb="4">
      <t>カンリ</t>
    </rPh>
    <phoneticPr fontId="8"/>
  </si>
  <si>
    <t>土木主任</t>
    <rPh sb="0" eb="2">
      <t>ドボク</t>
    </rPh>
    <rPh sb="2" eb="4">
      <t>シュニン</t>
    </rPh>
    <phoneticPr fontId="8"/>
  </si>
  <si>
    <t>建築監理</t>
    <rPh sb="0" eb="2">
      <t>ケンチク</t>
    </rPh>
    <rPh sb="2" eb="4">
      <t>カンリ</t>
    </rPh>
    <phoneticPr fontId="3"/>
  </si>
  <si>
    <t>建築主任</t>
    <rPh sb="0" eb="2">
      <t>ケンチク</t>
    </rPh>
    <rPh sb="2" eb="4">
      <t>シュニン</t>
    </rPh>
    <phoneticPr fontId="3"/>
  </si>
  <si>
    <t>4,500万円以上</t>
    <rPh sb="5" eb="7">
      <t>マンエン</t>
    </rPh>
    <rPh sb="7" eb="9">
      <t>イジョウ</t>
    </rPh>
    <phoneticPr fontId="8"/>
  </si>
  <si>
    <t>4,500万円未満</t>
    <rPh sb="5" eb="7">
      <t>マンエン</t>
    </rPh>
    <rPh sb="7" eb="9">
      <t>ミマン</t>
    </rPh>
    <phoneticPr fontId="8"/>
  </si>
  <si>
    <t>7,000万円以上</t>
    <rPh sb="5" eb="9">
      <t>マンエンイジョウ</t>
    </rPh>
    <phoneticPr fontId="3"/>
  </si>
  <si>
    <t>7,000万円未満</t>
    <rPh sb="5" eb="7">
      <t>マンエン</t>
    </rPh>
    <rPh sb="7" eb="9">
      <t>ミマン</t>
    </rPh>
    <phoneticPr fontId="3"/>
  </si>
  <si>
    <t>円</t>
  </si>
  <si>
    <t>電　動　工　具　　　　　　　電 気 溶 接 機</t>
  </si>
  <si>
    <t>工事・通勤用</t>
  </si>
  <si>
    <t>←右へスクロールして確認</t>
    <rPh sb="1" eb="2">
      <t>ミギ</t>
    </rPh>
    <rPh sb="10" eb="12">
      <t>カクニン</t>
    </rPh>
    <phoneticPr fontId="3"/>
  </si>
  <si>
    <t>←監理技術者補佐が設置した場合入力</t>
    <rPh sb="1" eb="6">
      <t>カンリギジュツシャ</t>
    </rPh>
    <rPh sb="6" eb="8">
      <t>ホサ</t>
    </rPh>
    <rPh sb="9" eb="11">
      <t>セッチ</t>
    </rPh>
    <rPh sb="13" eb="15">
      <t>バアイ</t>
    </rPh>
    <rPh sb="15" eb="17">
      <t>ニュウリョク</t>
    </rPh>
    <phoneticPr fontId="3"/>
  </si>
  <si>
    <t>敷地造成工＝1式　植栽工＝1式</t>
    <rPh sb="0" eb="2">
      <t>シキチ</t>
    </rPh>
    <rPh sb="2" eb="4">
      <t>ゾウセイ</t>
    </rPh>
    <rPh sb="4" eb="5">
      <t>コウ</t>
    </rPh>
    <rPh sb="7" eb="8">
      <t>シキ</t>
    </rPh>
    <rPh sb="9" eb="12">
      <t>ショクサイコウ</t>
    </rPh>
    <rPh sb="14" eb="15">
      <t>シキ</t>
    </rPh>
    <phoneticPr fontId="3"/>
  </si>
  <si>
    <t>送り出し教育</t>
    <rPh sb="0" eb="1">
      <t>オク</t>
    </rPh>
    <rPh sb="2" eb="3">
      <t>ダ</t>
    </rPh>
    <rPh sb="4" eb="6">
      <t>キョウイク</t>
    </rPh>
    <phoneticPr fontId="16"/>
  </si>
  <si>
    <t>※下請負業者教育者が記入</t>
    <rPh sb="1" eb="2">
      <t>シタ</t>
    </rPh>
    <rPh sb="2" eb="4">
      <t>ウケオイ</t>
    </rPh>
    <rPh sb="4" eb="6">
      <t>ギョウシャ</t>
    </rPh>
    <rPh sb="6" eb="9">
      <t>キョウイクシャ</t>
    </rPh>
    <rPh sb="10" eb="12">
      <t>キニュウ</t>
    </rPh>
    <phoneticPr fontId="3"/>
  </si>
  <si>
    <t>← 下請業者が記入</t>
    <rPh sb="2" eb="6">
      <t>シタウケギョウシャ</t>
    </rPh>
    <rPh sb="7" eb="9">
      <t>キニュウ</t>
    </rPh>
    <phoneticPr fontId="3"/>
  </si>
  <si>
    <t>　　送り出し教育した教育者等の</t>
    <rPh sb="2" eb="3">
      <t>オク</t>
    </rPh>
    <rPh sb="4" eb="5">
      <t>ダ</t>
    </rPh>
    <rPh sb="6" eb="8">
      <t>キョウイク</t>
    </rPh>
    <rPh sb="10" eb="13">
      <t>キョウイクシャ</t>
    </rPh>
    <rPh sb="13" eb="14">
      <t>トウ</t>
    </rPh>
    <phoneticPr fontId="3"/>
  </si>
  <si>
    <t>　　※安全衛生推進者･雇用責任者等</t>
    <rPh sb="3" eb="5">
      <t>アンゼン</t>
    </rPh>
    <rPh sb="5" eb="7">
      <t>エイセイ</t>
    </rPh>
    <rPh sb="7" eb="10">
      <t>スイシンシャ</t>
    </rPh>
    <rPh sb="11" eb="16">
      <t>コヨウセキニンシャ</t>
    </rPh>
    <rPh sb="16" eb="17">
      <t>トウ</t>
    </rPh>
    <phoneticPr fontId="3"/>
  </si>
  <si>
    <t>波多野組 2024.08.01</t>
    <rPh sb="0" eb="4">
      <t>ハタノグミ</t>
    </rPh>
    <phoneticPr fontId="8"/>
  </si>
  <si>
    <t>本人直通連絡先</t>
    <rPh sb="0" eb="2">
      <t>ホンニン</t>
    </rPh>
    <rPh sb="2" eb="4">
      <t>チョクツウ</t>
    </rPh>
    <rPh sb="4" eb="7">
      <t>レンラクサキ</t>
    </rPh>
    <phoneticPr fontId="3"/>
  </si>
  <si>
    <t>緊急連絡先</t>
    <rPh sb="0" eb="5">
      <t>キンキュウレンラクサキ</t>
    </rPh>
    <phoneticPr fontId="3"/>
  </si>
  <si>
    <t>氏名</t>
    <rPh sb="0" eb="2">
      <t>シメイ</t>
    </rPh>
    <phoneticPr fontId="3"/>
  </si>
  <si>
    <t>続柄</t>
    <rPh sb="0" eb="2">
      <t>ゾクガラ</t>
    </rPh>
    <phoneticPr fontId="3"/>
  </si>
  <si>
    <t>住所</t>
    <rPh sb="0" eb="2">
      <t>ジュウショ</t>
    </rPh>
    <phoneticPr fontId="3"/>
  </si>
  <si>
    <t>電話番号</t>
    <rPh sb="0" eb="4">
      <t>デンワバンゴウ</t>
    </rPh>
    <phoneticPr fontId="3"/>
  </si>
  <si>
    <t>型式</t>
    <rPh sb="0" eb="2">
      <t>カタシキ</t>
    </rPh>
    <phoneticPr fontId="3"/>
  </si>
  <si>
    <t>車両番号</t>
    <rPh sb="0" eb="2">
      <t>シャリョウ</t>
    </rPh>
    <rPh sb="2" eb="4">
      <t>バンゴウ</t>
    </rPh>
    <phoneticPr fontId="3"/>
  </si>
  <si>
    <t>車検期間(自)</t>
    <rPh sb="0" eb="4">
      <t>シャケンキカン</t>
    </rPh>
    <rPh sb="5" eb="6">
      <t>ジ</t>
    </rPh>
    <phoneticPr fontId="3"/>
  </si>
  <si>
    <t>車検期間(至)</t>
    <rPh sb="0" eb="4">
      <t>シャケンキカン</t>
    </rPh>
    <rPh sb="5" eb="6">
      <t>イタル</t>
    </rPh>
    <phoneticPr fontId="3"/>
  </si>
  <si>
    <t>車両</t>
    <rPh sb="0" eb="2">
      <t>シャリョウ</t>
    </rPh>
    <phoneticPr fontId="3"/>
  </si>
  <si>
    <t>運転者</t>
    <rPh sb="0" eb="3">
      <t>ウンテンシャ</t>
    </rPh>
    <phoneticPr fontId="3"/>
  </si>
  <si>
    <t>免許の種類</t>
    <rPh sb="0" eb="2">
      <t>メンキョ</t>
    </rPh>
    <rPh sb="3" eb="5">
      <t>シュルイ</t>
    </rPh>
    <phoneticPr fontId="3"/>
  </si>
  <si>
    <t>免許番号</t>
    <rPh sb="0" eb="4">
      <t>メンキョバンゴウ</t>
    </rPh>
    <phoneticPr fontId="3"/>
  </si>
  <si>
    <t>自賠責保険</t>
    <rPh sb="0" eb="5">
      <t>ジバイセキホケン</t>
    </rPh>
    <phoneticPr fontId="3"/>
  </si>
  <si>
    <t>保険会社名</t>
    <rPh sb="0" eb="2">
      <t>ホケン</t>
    </rPh>
    <rPh sb="2" eb="5">
      <t>カイシャメイ</t>
    </rPh>
    <phoneticPr fontId="3"/>
  </si>
  <si>
    <t>証券番号</t>
    <rPh sb="0" eb="2">
      <t>ショウケン</t>
    </rPh>
    <rPh sb="2" eb="4">
      <t>バンゴウ</t>
    </rPh>
    <phoneticPr fontId="3"/>
  </si>
  <si>
    <t>保険期間(自)</t>
    <rPh sb="0" eb="4">
      <t>ホケンキカン</t>
    </rPh>
    <rPh sb="5" eb="6">
      <t>ジ</t>
    </rPh>
    <phoneticPr fontId="3"/>
  </si>
  <si>
    <t>保険期間(至)</t>
    <rPh sb="0" eb="2">
      <t>ホケン</t>
    </rPh>
    <rPh sb="2" eb="4">
      <t>キカン</t>
    </rPh>
    <rPh sb="5" eb="6">
      <t>イタル</t>
    </rPh>
    <phoneticPr fontId="3"/>
  </si>
  <si>
    <t>任意保険</t>
    <rPh sb="0" eb="4">
      <t>ニンイホケン</t>
    </rPh>
    <phoneticPr fontId="3"/>
  </si>
  <si>
    <t>保険会社名</t>
    <rPh sb="0" eb="5">
      <t>ホケンカイシャメイ</t>
    </rPh>
    <phoneticPr fontId="3"/>
  </si>
  <si>
    <t>証券番号</t>
    <rPh sb="0" eb="4">
      <t>ショウケンバンゴウ</t>
    </rPh>
    <phoneticPr fontId="3"/>
  </si>
  <si>
    <t>対人</t>
    <rPh sb="0" eb="2">
      <t>タイジン</t>
    </rPh>
    <phoneticPr fontId="3"/>
  </si>
  <si>
    <t>対物</t>
    <rPh sb="0" eb="2">
      <t>タイブツ</t>
    </rPh>
    <phoneticPr fontId="3"/>
  </si>
  <si>
    <t>搭乗者</t>
    <rPh sb="0" eb="3">
      <t>トウジョウシャ</t>
    </rPh>
    <phoneticPr fontId="3"/>
  </si>
  <si>
    <t>運行経路</t>
    <rPh sb="0" eb="4">
      <t>ウンコウケイロ</t>
    </rPh>
    <phoneticPr fontId="3"/>
  </si>
  <si>
    <t>経由</t>
    <rPh sb="0" eb="2">
      <t>ケイユ</t>
    </rPh>
    <phoneticPr fontId="3"/>
  </si>
  <si>
    <t>使用企業について</t>
    <rPh sb="0" eb="4">
      <t>シヨウキギョウ</t>
    </rPh>
    <phoneticPr fontId="3"/>
  </si>
  <si>
    <t>次数</t>
    <rPh sb="0" eb="2">
      <t>ジスウ</t>
    </rPh>
    <phoneticPr fontId="3"/>
  </si>
  <si>
    <t>所有者氏名</t>
    <rPh sb="0" eb="5">
      <t>ショユウシャシメイ</t>
    </rPh>
    <phoneticPr fontId="3"/>
  </si>
  <si>
    <t>安全運転管理者氏名</t>
    <rPh sb="0" eb="4">
      <t>アンゼンウンテン</t>
    </rPh>
    <rPh sb="4" eb="6">
      <t>カンリ</t>
    </rPh>
    <rPh sb="6" eb="7">
      <t>シャ</t>
    </rPh>
    <rPh sb="7" eb="9">
      <t>シメイ</t>
    </rPh>
    <phoneticPr fontId="3"/>
  </si>
  <si>
    <t>車両届用データ</t>
    <rPh sb="0" eb="2">
      <t>シャリョウ</t>
    </rPh>
    <rPh sb="2" eb="3">
      <t>トドケ</t>
    </rPh>
    <rPh sb="3" eb="4">
      <t>ヨウ</t>
    </rPh>
    <phoneticPr fontId="3"/>
  </si>
  <si>
    <t>続柄</t>
    <rPh sb="0" eb="2">
      <t>ゾクガラ</t>
    </rPh>
    <phoneticPr fontId="8"/>
  </si>
  <si>
    <t>TODAY:</t>
    <phoneticPr fontId="3"/>
  </si>
  <si>
    <t>－</t>
    <phoneticPr fontId="3"/>
  </si>
  <si>
    <t>Ａクレーン部（上部旋回体）</t>
    <phoneticPr fontId="3"/>
  </si>
  <si>
    <t>移動式クレーン　　　　　　車両系建設建機</t>
  </si>
  <si>
    <t>48316054461322</t>
    <phoneticPr fontId="3"/>
  </si>
  <si>
    <t>田村　忍</t>
    <rPh sb="0" eb="2">
      <t>タムラ</t>
    </rPh>
    <rPh sb="3" eb="4">
      <t>シノブ</t>
    </rPh>
    <phoneticPr fontId="3"/>
  </si>
  <si>
    <t>労務安全衛生管理および社会保険に関する誓約書</t>
    <rPh sb="0" eb="4">
      <t>ロウムアンゼン</t>
    </rPh>
    <rPh sb="4" eb="8">
      <t>エイセイカンリ</t>
    </rPh>
    <rPh sb="11" eb="15">
      <t>シャカイホケン</t>
    </rPh>
    <rPh sb="16" eb="17">
      <t>カン</t>
    </rPh>
    <rPh sb="19" eb="22">
      <t>セイヤクショ</t>
    </rPh>
    <phoneticPr fontId="3"/>
  </si>
  <si>
    <t xml:space="preserve">  　 工事請負基本契約書及び工事下請負基本契約約款の定める所に従います。</t>
    <rPh sb="4" eb="6">
      <t>コウジ</t>
    </rPh>
    <rPh sb="6" eb="8">
      <t>ウケオイ</t>
    </rPh>
    <rPh sb="8" eb="10">
      <t>キホン</t>
    </rPh>
    <rPh sb="10" eb="13">
      <t>ケイヤクショ</t>
    </rPh>
    <rPh sb="13" eb="14">
      <t>オヨ</t>
    </rPh>
    <rPh sb="15" eb="19">
      <t>コウジシタウ</t>
    </rPh>
    <rPh sb="19" eb="20">
      <t>マ</t>
    </rPh>
    <rPh sb="20" eb="24">
      <t>キホンケイヤク</t>
    </rPh>
    <rPh sb="24" eb="26">
      <t>ヤッカン</t>
    </rPh>
    <rPh sb="27" eb="28">
      <t>サダ</t>
    </rPh>
    <rPh sb="30" eb="31">
      <t>トコロ</t>
    </rPh>
    <rPh sb="32" eb="33">
      <t>シタガ</t>
    </rPh>
    <phoneticPr fontId="3"/>
  </si>
  <si>
    <t>　貴社の発注に係る工事の施工にあたり、労働基準法、労働安全衛生法、社会保険関係法令及びその他施工上関連す</t>
    <rPh sb="1" eb="3">
      <t>キシャ</t>
    </rPh>
    <rPh sb="4" eb="6">
      <t>ハッチュウ</t>
    </rPh>
    <rPh sb="7" eb="8">
      <t>カカ</t>
    </rPh>
    <rPh sb="9" eb="11">
      <t>コウジ</t>
    </rPh>
    <rPh sb="12" eb="14">
      <t>セコウ</t>
    </rPh>
    <rPh sb="19" eb="23">
      <t>ロウドウキジュン</t>
    </rPh>
    <rPh sb="23" eb="24">
      <t>ホウ</t>
    </rPh>
    <rPh sb="25" eb="27">
      <t>ロウドウ</t>
    </rPh>
    <rPh sb="27" eb="32">
      <t>アンゼンエイセイホウ</t>
    </rPh>
    <rPh sb="33" eb="37">
      <t>シャカイホケン</t>
    </rPh>
    <rPh sb="37" eb="39">
      <t>カンケイ</t>
    </rPh>
    <rPh sb="39" eb="41">
      <t>ホウレイ</t>
    </rPh>
    <phoneticPr fontId="3"/>
  </si>
  <si>
    <t>る法令に遵守し、貴社の安全施行に関する諸対策の指示に従い、下記のことを誓約いたします。</t>
    <rPh sb="29" eb="31">
      <t>カキ</t>
    </rPh>
    <phoneticPr fontId="3"/>
  </si>
  <si>
    <t>本誓約書の制約事項に違反した場合は、貴社の如何なる措置にも従います。</t>
    <rPh sb="0" eb="1">
      <t>ホン</t>
    </rPh>
    <rPh sb="1" eb="4">
      <t>セイヤクショ</t>
    </rPh>
    <rPh sb="5" eb="7">
      <t>セイヤク</t>
    </rPh>
    <rPh sb="7" eb="9">
      <t>ジコウ</t>
    </rPh>
    <rPh sb="10" eb="12">
      <t>イハン</t>
    </rPh>
    <rPh sb="14" eb="16">
      <t>バアイ</t>
    </rPh>
    <rPh sb="18" eb="20">
      <t>キシャ</t>
    </rPh>
    <rPh sb="21" eb="23">
      <t>イカ</t>
    </rPh>
    <rPh sb="25" eb="27">
      <t>ソチ</t>
    </rPh>
    <rPh sb="29" eb="30">
      <t>シタガ</t>
    </rPh>
    <phoneticPr fontId="3"/>
  </si>
  <si>
    <t>　</t>
    <phoneticPr fontId="3"/>
  </si>
  <si>
    <t>　 1. 労務安全衛生管理について</t>
    <rPh sb="5" eb="7">
      <t>ロウム</t>
    </rPh>
    <rPh sb="7" eb="9">
      <t>アンゼン</t>
    </rPh>
    <rPh sb="9" eb="11">
      <t>エイセイ</t>
    </rPh>
    <rPh sb="11" eb="13">
      <t>カンリ</t>
    </rPh>
    <phoneticPr fontId="3"/>
  </si>
  <si>
    <t>　　 労働災害、及び第三者災害防止、安全施行を目的として、次に掲げる法令に遵守し、貴社に協力します。</t>
    <rPh sb="3" eb="7">
      <t>ロウドウサイガイ</t>
    </rPh>
    <rPh sb="8" eb="9">
      <t>オヨ</t>
    </rPh>
    <rPh sb="10" eb="13">
      <t>ダイサンシャ</t>
    </rPh>
    <rPh sb="13" eb="15">
      <t>サイガイ</t>
    </rPh>
    <rPh sb="15" eb="17">
      <t>ボウシ</t>
    </rPh>
    <rPh sb="18" eb="22">
      <t>アンゼンセコウ</t>
    </rPh>
    <rPh sb="23" eb="25">
      <t>モクテキ</t>
    </rPh>
    <rPh sb="29" eb="30">
      <t>ツギ</t>
    </rPh>
    <rPh sb="31" eb="32">
      <t>カカ</t>
    </rPh>
    <rPh sb="34" eb="36">
      <t>ホウレイ</t>
    </rPh>
    <rPh sb="37" eb="39">
      <t>ジュンシュ</t>
    </rPh>
    <rPh sb="41" eb="43">
      <t>キシャ</t>
    </rPh>
    <rPh sb="44" eb="46">
      <t>キョウリョク</t>
    </rPh>
    <phoneticPr fontId="3"/>
  </si>
  <si>
    <t>労働基準法、労働安全衛生法、建設業法、労働安全衛生規則、廃棄物の処理及び清掃に関する法律その他関連</t>
    <rPh sb="0" eb="2">
      <t>ロウドウ</t>
    </rPh>
    <rPh sb="2" eb="5">
      <t>キジュンホウ</t>
    </rPh>
    <rPh sb="6" eb="8">
      <t>ロウドウ</t>
    </rPh>
    <rPh sb="8" eb="10">
      <t>アンゼン</t>
    </rPh>
    <rPh sb="10" eb="12">
      <t>エイセイ</t>
    </rPh>
    <rPh sb="12" eb="13">
      <t>ホウ</t>
    </rPh>
    <rPh sb="14" eb="18">
      <t>ケンセツギョウホウ</t>
    </rPh>
    <rPh sb="19" eb="21">
      <t>ロウドウ</t>
    </rPh>
    <rPh sb="21" eb="23">
      <t>アンゼン</t>
    </rPh>
    <rPh sb="23" eb="27">
      <t>エイセイキソク</t>
    </rPh>
    <rPh sb="28" eb="31">
      <t>ハイキブツ</t>
    </rPh>
    <rPh sb="32" eb="34">
      <t>ショリ</t>
    </rPh>
    <rPh sb="34" eb="35">
      <t>オヨ</t>
    </rPh>
    <rPh sb="36" eb="38">
      <t>セイソウ</t>
    </rPh>
    <rPh sb="39" eb="40">
      <t>カン</t>
    </rPh>
    <rPh sb="42" eb="44">
      <t>ホウリツ</t>
    </rPh>
    <rPh sb="46" eb="47">
      <t>ホカ</t>
    </rPh>
    <phoneticPr fontId="3"/>
  </si>
  <si>
    <t>法規を厳守します。</t>
    <rPh sb="0" eb="2">
      <t>ホウキ</t>
    </rPh>
    <rPh sb="3" eb="5">
      <t>ゲンシュ</t>
    </rPh>
    <phoneticPr fontId="3"/>
  </si>
  <si>
    <t>（2）</t>
    <phoneticPr fontId="3"/>
  </si>
  <si>
    <t>上記事項に関して、関係者へ周知徹底させ、必要な措置を行います。</t>
    <rPh sb="0" eb="2">
      <t>ジョウキ</t>
    </rPh>
    <phoneticPr fontId="3"/>
  </si>
  <si>
    <t>　 2. 社会保険加入対策について</t>
    <rPh sb="5" eb="9">
      <t>シャカイホケン</t>
    </rPh>
    <rPh sb="9" eb="13">
      <t>カニュウタイサク</t>
    </rPh>
    <phoneticPr fontId="3"/>
  </si>
  <si>
    <t>　 　次に掲げる届出の義務を履行していない建設業者(当該届出の義務がない者を除く)をすべての次数において下請負</t>
    <rPh sb="3" eb="4">
      <t>ツギ</t>
    </rPh>
    <rPh sb="5" eb="6">
      <t>カカ</t>
    </rPh>
    <rPh sb="8" eb="10">
      <t>トドケデ</t>
    </rPh>
    <rPh sb="11" eb="13">
      <t>ギム</t>
    </rPh>
    <rPh sb="14" eb="16">
      <t>リコウ</t>
    </rPh>
    <rPh sb="21" eb="24">
      <t>ケンセツギョウ</t>
    </rPh>
    <rPh sb="24" eb="25">
      <t>シャ</t>
    </rPh>
    <rPh sb="26" eb="28">
      <t>トウガイ</t>
    </rPh>
    <rPh sb="28" eb="30">
      <t>トドケデ</t>
    </rPh>
    <rPh sb="31" eb="33">
      <t>ギム</t>
    </rPh>
    <rPh sb="36" eb="37">
      <t>モノ</t>
    </rPh>
    <rPh sb="38" eb="39">
      <t>ノゾ</t>
    </rPh>
    <rPh sb="46" eb="48">
      <t>ジスウ</t>
    </rPh>
    <rPh sb="52" eb="55">
      <t>シタウケオイ</t>
    </rPh>
    <phoneticPr fontId="3"/>
  </si>
  <si>
    <t>　 人としないことを誓約いたします。</t>
    <rPh sb="10" eb="12">
      <t>セイヤク</t>
    </rPh>
    <phoneticPr fontId="3"/>
  </si>
  <si>
    <t>健康保険法(大正11年法律第70号)第48条の規定による届出の義務</t>
    <rPh sb="0" eb="4">
      <t>ケンコウホケン</t>
    </rPh>
    <rPh sb="4" eb="5">
      <t>ホウ</t>
    </rPh>
    <rPh sb="6" eb="8">
      <t>タイショウ</t>
    </rPh>
    <rPh sb="10" eb="11">
      <t>ネン</t>
    </rPh>
    <rPh sb="11" eb="13">
      <t>ホウリツ</t>
    </rPh>
    <rPh sb="13" eb="14">
      <t>ダイ</t>
    </rPh>
    <rPh sb="16" eb="17">
      <t>ゴウ</t>
    </rPh>
    <rPh sb="18" eb="19">
      <t>ダイ</t>
    </rPh>
    <rPh sb="21" eb="22">
      <t>ジョウ</t>
    </rPh>
    <rPh sb="23" eb="25">
      <t>キテイ</t>
    </rPh>
    <rPh sb="28" eb="30">
      <t>トドケデ</t>
    </rPh>
    <rPh sb="31" eb="33">
      <t>ギム</t>
    </rPh>
    <phoneticPr fontId="3"/>
  </si>
  <si>
    <t>厚生年金保険法(昭和29年法律第115号)第27条の規定による届出の義務</t>
    <rPh sb="0" eb="4">
      <t>コウセイネンキン</t>
    </rPh>
    <rPh sb="4" eb="7">
      <t>ホケンホウ</t>
    </rPh>
    <rPh sb="8" eb="10">
      <t>ショウワ</t>
    </rPh>
    <rPh sb="12" eb="13">
      <t>ネン</t>
    </rPh>
    <rPh sb="13" eb="15">
      <t>ホウリツ</t>
    </rPh>
    <rPh sb="15" eb="16">
      <t>ダイ</t>
    </rPh>
    <rPh sb="19" eb="20">
      <t>ゴウ</t>
    </rPh>
    <rPh sb="21" eb="22">
      <t>ダイ</t>
    </rPh>
    <rPh sb="24" eb="25">
      <t>ジョウ</t>
    </rPh>
    <rPh sb="26" eb="28">
      <t>キテイ</t>
    </rPh>
    <rPh sb="31" eb="33">
      <t>トドケデ</t>
    </rPh>
    <rPh sb="34" eb="36">
      <t>ギム</t>
    </rPh>
    <phoneticPr fontId="3"/>
  </si>
  <si>
    <t>雇用保険法(昭和49年法律第116号)第7条の規定による届出の義務</t>
    <rPh sb="0" eb="4">
      <t>コヨウホケン</t>
    </rPh>
    <rPh sb="4" eb="5">
      <t>ホウ</t>
    </rPh>
    <rPh sb="6" eb="8">
      <t>ショウワ</t>
    </rPh>
    <rPh sb="10" eb="11">
      <t>ネン</t>
    </rPh>
    <rPh sb="11" eb="13">
      <t>ホウリツ</t>
    </rPh>
    <rPh sb="13" eb="14">
      <t>ダイ</t>
    </rPh>
    <rPh sb="17" eb="18">
      <t>ゴウ</t>
    </rPh>
    <rPh sb="19" eb="20">
      <t>ダイ</t>
    </rPh>
    <rPh sb="21" eb="22">
      <t>ジョウ</t>
    </rPh>
    <rPh sb="23" eb="25">
      <t>キテイ</t>
    </rPh>
    <rPh sb="28" eb="30">
      <t>トドケデ</t>
    </rPh>
    <rPh sb="31" eb="33">
      <t>ギム</t>
    </rPh>
    <phoneticPr fontId="3"/>
  </si>
  <si>
    <t>　 3. 社会保険適用除外について</t>
    <rPh sb="5" eb="9">
      <t>シャカイホケン</t>
    </rPh>
    <rPh sb="9" eb="13">
      <t>テキヨウジョガイ</t>
    </rPh>
    <phoneticPr fontId="3"/>
  </si>
  <si>
    <t>　 　下記の理由により、上記規定(健康保険法第48条、厚生年金保険法第27条、雇用保険法第7条)による届出の義務を</t>
    <rPh sb="3" eb="5">
      <t>カキ</t>
    </rPh>
    <rPh sb="6" eb="8">
      <t>リユウ</t>
    </rPh>
    <rPh sb="12" eb="14">
      <t>ジョウキ</t>
    </rPh>
    <rPh sb="14" eb="16">
      <t>キテイ</t>
    </rPh>
    <rPh sb="17" eb="22">
      <t>ケンコウホケンホウ</t>
    </rPh>
    <rPh sb="22" eb="23">
      <t>ダイ</t>
    </rPh>
    <rPh sb="25" eb="26">
      <t>ジョウ</t>
    </rPh>
    <rPh sb="27" eb="33">
      <t>コウセイネンキンホケン</t>
    </rPh>
    <rPh sb="33" eb="34">
      <t>ホウ</t>
    </rPh>
    <rPh sb="34" eb="35">
      <t>ダイ</t>
    </rPh>
    <rPh sb="37" eb="38">
      <t>ジョウ</t>
    </rPh>
    <rPh sb="39" eb="44">
      <t>コヨウホケンホウ</t>
    </rPh>
    <rPh sb="44" eb="45">
      <t>ダイ</t>
    </rPh>
    <rPh sb="46" eb="47">
      <t>ジョウ</t>
    </rPh>
    <rPh sb="51" eb="52">
      <t>トド</t>
    </rPh>
    <rPh sb="52" eb="53">
      <t>デ</t>
    </rPh>
    <rPh sb="54" eb="56">
      <t>ギム</t>
    </rPh>
    <phoneticPr fontId="3"/>
  </si>
  <si>
    <t xml:space="preserve">   有する者には該当しないことを誓約いたします。</t>
    <phoneticPr fontId="3"/>
  </si>
  <si>
    <t>　 　【健康保険、厚生年金について】</t>
    <rPh sb="4" eb="6">
      <t>ケンコウ</t>
    </rPh>
    <rPh sb="6" eb="8">
      <t>ホケン</t>
    </rPh>
    <rPh sb="9" eb="13">
      <t>コウセイネンキン</t>
    </rPh>
    <phoneticPr fontId="3"/>
  </si>
  <si>
    <t>常用労働者5人未満の個人事業所であるため。</t>
    <rPh sb="0" eb="2">
      <t>ジョウヨウ</t>
    </rPh>
    <rPh sb="2" eb="5">
      <t>ロウドウシャ</t>
    </rPh>
    <rPh sb="6" eb="9">
      <t>ニンミマン</t>
    </rPh>
    <rPh sb="10" eb="15">
      <t>コジンジギョウショ</t>
    </rPh>
    <phoneticPr fontId="3"/>
  </si>
  <si>
    <t>従業員５人以上であっても、強制適用事業所となる業種でない個人事業所であるため。</t>
    <rPh sb="0" eb="3">
      <t>ジュウギョウイン</t>
    </rPh>
    <rPh sb="4" eb="7">
      <t>ニンイジョウ</t>
    </rPh>
    <rPh sb="13" eb="15">
      <t>キョウセイ</t>
    </rPh>
    <rPh sb="15" eb="17">
      <t>テキヨウ</t>
    </rPh>
    <rPh sb="17" eb="20">
      <t>ジギョウショ</t>
    </rPh>
    <rPh sb="23" eb="25">
      <t>ギョウシュ</t>
    </rPh>
    <rPh sb="28" eb="30">
      <t>コジン</t>
    </rPh>
    <rPh sb="30" eb="33">
      <t>ジギョウショ</t>
    </rPh>
    <phoneticPr fontId="3"/>
  </si>
  <si>
    <t>(</t>
    <phoneticPr fontId="3"/>
  </si>
  <si>
    <t>)</t>
    <phoneticPr fontId="3"/>
  </si>
  <si>
    <t>　　 【雇用保険について】</t>
    <rPh sb="4" eb="6">
      <t>コヨウ</t>
    </rPh>
    <rPh sb="6" eb="8">
      <t>ホケン</t>
    </rPh>
    <phoneticPr fontId="3"/>
  </si>
  <si>
    <t>役員のみの法人であるため。</t>
    <rPh sb="0" eb="2">
      <t>ヤクイン</t>
    </rPh>
    <rPh sb="5" eb="7">
      <t>ホウジン</t>
    </rPh>
    <phoneticPr fontId="3"/>
  </si>
  <si>
    <t>使用する労働者の全てが65歳に達した日以後において新たに雇用した者であるため。</t>
  </si>
  <si>
    <t>豊橋100あ9999</t>
    <rPh sb="0" eb="2">
      <t>トヨハシ</t>
    </rPh>
    <phoneticPr fontId="3"/>
  </si>
  <si>
    <t>株式会社波多野組</t>
    <rPh sb="0" eb="4">
      <t>カブシキガイシャ</t>
    </rPh>
    <rPh sb="4" eb="8">
      <t>ハタノグミ</t>
    </rPh>
    <phoneticPr fontId="3"/>
  </si>
  <si>
    <t>建設　一郎</t>
    <rPh sb="0" eb="2">
      <t>ケンセツ</t>
    </rPh>
    <rPh sb="3" eb="5">
      <t>イチロウ</t>
    </rPh>
    <phoneticPr fontId="3"/>
  </si>
  <si>
    <t>社有車</t>
    <rPh sb="0" eb="3">
      <t>シャユウシャ</t>
    </rPh>
    <phoneticPr fontId="3"/>
  </si>
  <si>
    <t>建設　次郎</t>
    <rPh sb="0" eb="2">
      <t>ケンセツ</t>
    </rPh>
    <rPh sb="3" eb="5">
      <t>ジロウ</t>
    </rPh>
    <phoneticPr fontId="3"/>
  </si>
  <si>
    <t>トヨタ　DBE-NSP160V</t>
    <phoneticPr fontId="3"/>
  </si>
  <si>
    <t>中型免許</t>
    <rPh sb="0" eb="4">
      <t>チュウガタメンキョ</t>
    </rPh>
    <phoneticPr fontId="3"/>
  </si>
  <si>
    <t>日新火災海上保険㈱</t>
    <rPh sb="0" eb="2">
      <t>ニッシン</t>
    </rPh>
    <rPh sb="2" eb="4">
      <t>カサイ</t>
    </rPh>
    <rPh sb="4" eb="6">
      <t>カイジョウ</t>
    </rPh>
    <rPh sb="6" eb="8">
      <t>ホケン</t>
    </rPh>
    <phoneticPr fontId="3"/>
  </si>
  <si>
    <t>10A0367699</t>
    <phoneticPr fontId="3"/>
  </si>
  <si>
    <t>損害保険ジャパン㈱</t>
    <rPh sb="0" eb="4">
      <t>ソンガイホケン</t>
    </rPh>
    <phoneticPr fontId="3"/>
  </si>
  <si>
    <t>20125823-0055</t>
    <phoneticPr fontId="3"/>
  </si>
  <si>
    <t>無制限</t>
    <rPh sb="0" eb="3">
      <t>ムセイゲン</t>
    </rPh>
    <phoneticPr fontId="3"/>
  </si>
  <si>
    <t>化学物質管理者</t>
    <rPh sb="0" eb="6">
      <t>カガクブッシツカンリ</t>
    </rPh>
    <rPh sb="6" eb="7">
      <t>シャ</t>
    </rPh>
    <phoneticPr fontId="16"/>
  </si>
  <si>
    <t>28.</t>
    <phoneticPr fontId="16"/>
  </si>
  <si>
    <t>保護具着用管理責任者</t>
    <rPh sb="0" eb="5">
      <t>ホゴグチャクヨウ</t>
    </rPh>
    <rPh sb="5" eb="7">
      <t>カンリ</t>
    </rPh>
    <rPh sb="7" eb="10">
      <t>セキニンシャ</t>
    </rPh>
    <phoneticPr fontId="3"/>
  </si>
  <si>
    <t>29.</t>
    <phoneticPr fontId="16"/>
  </si>
  <si>
    <t>l.廃棄物処理方法について</t>
    <rPh sb="2" eb="5">
      <t>ハイキブツ</t>
    </rPh>
    <rPh sb="5" eb="7">
      <t>ショリ</t>
    </rPh>
    <rPh sb="7" eb="9">
      <t>ホウホウ</t>
    </rPh>
    <phoneticPr fontId="16"/>
  </si>
  <si>
    <t>ｍ.化学物質管理について(リスクアセスメント実施結果に基づく保護具の着用、管理について)</t>
    <rPh sb="2" eb="6">
      <t>カガクブッシツ</t>
    </rPh>
    <rPh sb="6" eb="8">
      <t>カンリ</t>
    </rPh>
    <rPh sb="22" eb="26">
      <t>ジッシケッカ</t>
    </rPh>
    <rPh sb="27" eb="28">
      <t>モト</t>
    </rPh>
    <rPh sb="30" eb="33">
      <t>ホゴグ</t>
    </rPh>
    <rPh sb="34" eb="36">
      <t>チャクヨウ</t>
    </rPh>
    <rPh sb="37" eb="39">
      <t>カンリ</t>
    </rPh>
    <phoneticPr fontId="16"/>
  </si>
  <si>
    <t>n.その他</t>
    <rPh sb="4" eb="5">
      <t>タ</t>
    </rPh>
    <phoneticPr fontId="16"/>
  </si>
  <si>
    <t>（雇入れ時等の教育）</t>
  </si>
  <si>
    <t>西暦　　　　年　　　月　　　日</t>
  </si>
  <si>
    <t>　　　　　年　　　月　　　日</t>
    <phoneticPr fontId="3"/>
  </si>
  <si>
    <t>年　　月　　日</t>
  </si>
  <si>
    <t>自社　・　リース</t>
  </si>
  <si>
    <t>石綿作業主任者</t>
    <rPh sb="0" eb="4">
      <t>イシワタサギョウ</t>
    </rPh>
    <rPh sb="4" eb="7">
      <t>シュニンシャ</t>
    </rPh>
    <phoneticPr fontId="16"/>
  </si>
  <si>
    <t>12.</t>
  </si>
  <si>
    <t>13.</t>
  </si>
  <si>
    <t>14.</t>
  </si>
  <si>
    <t>15.</t>
  </si>
  <si>
    <t>16.</t>
  </si>
  <si>
    <t>17.</t>
  </si>
  <si>
    <t>18.</t>
  </si>
  <si>
    <t>19.</t>
  </si>
  <si>
    <t>20.</t>
  </si>
  <si>
    <t>21.</t>
  </si>
  <si>
    <t>22.</t>
  </si>
  <si>
    <t>23.</t>
  </si>
  <si>
    <t>24.</t>
  </si>
  <si>
    <t>25.</t>
  </si>
  <si>
    <t>26.</t>
  </si>
  <si>
    <t>27.</t>
  </si>
  <si>
    <t>28.</t>
  </si>
  <si>
    <t>29.</t>
  </si>
  <si>
    <t>30.</t>
    <phoneticPr fontId="16"/>
  </si>
  <si>
    <t>玉掛技能講習（１ｔ以上）</t>
    <phoneticPr fontId="16"/>
  </si>
  <si>
    <t>ガス溶接技能講習</t>
    <phoneticPr fontId="16"/>
  </si>
  <si>
    <t>化学物質管理者</t>
    <phoneticPr fontId="16"/>
  </si>
  <si>
    <t>保護具着用管理責任者</t>
    <phoneticPr fontId="16"/>
  </si>
  <si>
    <t>非専任</t>
  </si>
  <si>
    <t>書面による</t>
    <rPh sb="0" eb="2">
      <t>ショメン</t>
    </rPh>
    <phoneticPr fontId="3"/>
  </si>
  <si>
    <t>※</t>
    <phoneticPr fontId="3"/>
  </si>
  <si>
    <t>※</t>
    <phoneticPr fontId="3"/>
  </si>
  <si>
    <t>－</t>
    <phoneticPr fontId="3"/>
  </si>
  <si>
    <t>工事業</t>
    <rPh sb="0" eb="3">
      <t>コウジギョウ</t>
    </rPh>
    <phoneticPr fontId="3"/>
  </si>
  <si>
    <t>工事</t>
    <rPh sb="0" eb="2">
      <t>コウジ</t>
    </rPh>
    <phoneticPr fontId="3"/>
  </si>
  <si>
    <t>CCUS事業者ID</t>
    <rPh sb="4" eb="7">
      <t>ジギョウシャ</t>
    </rPh>
    <phoneticPr fontId="3"/>
  </si>
  <si>
    <t>建設業許可①</t>
    <rPh sb="0" eb="3">
      <t>ケンセツギョウ</t>
    </rPh>
    <rPh sb="3" eb="5">
      <t>キョカ</t>
    </rPh>
    <phoneticPr fontId="3"/>
  </si>
  <si>
    <t>業種</t>
    <rPh sb="0" eb="2">
      <t>ギョウシュ</t>
    </rPh>
    <phoneticPr fontId="3"/>
  </si>
  <si>
    <t>建設業許可②</t>
    <rPh sb="0" eb="5">
      <t>ケンセツギョウキョカ</t>
    </rPh>
    <phoneticPr fontId="3"/>
  </si>
  <si>
    <t>工期(自)</t>
  </si>
  <si>
    <t>工期(至)</t>
    <phoneticPr fontId="3"/>
  </si>
  <si>
    <t>契約日</t>
    <phoneticPr fontId="3"/>
  </si>
  <si>
    <t>郵便番号</t>
    <rPh sb="0" eb="4">
      <t>ユウビンバンゴウ</t>
    </rPh>
    <phoneticPr fontId="3"/>
  </si>
  <si>
    <t>FAX番号</t>
    <rPh sb="0" eb="5">
      <t>ファックスバンゴウ</t>
    </rPh>
    <phoneticPr fontId="3"/>
  </si>
  <si>
    <t>会社について</t>
    <rPh sb="0" eb="2">
      <t>カイシャ</t>
    </rPh>
    <phoneticPr fontId="3"/>
  </si>
  <si>
    <t>請負について</t>
    <rPh sb="0" eb="2">
      <t>ウケオイ</t>
    </rPh>
    <phoneticPr fontId="3"/>
  </si>
  <si>
    <t>社会保険等の加入状況</t>
    <rPh sb="0" eb="5">
      <t>シャカイホケントウ</t>
    </rPh>
    <rPh sb="6" eb="10">
      <t>カニュウジョウキョウ</t>
    </rPh>
    <phoneticPr fontId="3"/>
  </si>
  <si>
    <t>健康保険番号</t>
    <rPh sb="0" eb="6">
      <t>ケンコウホケンバンゴウ</t>
    </rPh>
    <phoneticPr fontId="3"/>
  </si>
  <si>
    <t>厚生年金保険番号</t>
    <rPh sb="0" eb="6">
      <t>コウセイネンキンホケン</t>
    </rPh>
    <rPh sb="6" eb="8">
      <t>バンゴウ</t>
    </rPh>
    <phoneticPr fontId="3"/>
  </si>
  <si>
    <t>雇用保険番号</t>
    <rPh sb="0" eb="6">
      <t>コヨウホケンバンゴウ</t>
    </rPh>
    <phoneticPr fontId="3"/>
  </si>
  <si>
    <t>工事責任者等について</t>
    <rPh sb="0" eb="5">
      <t>コウジセキニンシャ</t>
    </rPh>
    <rPh sb="5" eb="6">
      <t>トウ</t>
    </rPh>
    <phoneticPr fontId="3"/>
  </si>
  <si>
    <t>監督名</t>
    <rPh sb="0" eb="3">
      <t>カントクメイ</t>
    </rPh>
    <phoneticPr fontId="3"/>
  </si>
  <si>
    <t>主任技術者名</t>
    <rPh sb="0" eb="5">
      <t>シュニンギジュツシャ</t>
    </rPh>
    <rPh sb="5" eb="6">
      <t>メイ</t>
    </rPh>
    <phoneticPr fontId="3"/>
  </si>
  <si>
    <t>主任技術者の資格名</t>
    <rPh sb="0" eb="5">
      <t>シュニンギジュツシャ</t>
    </rPh>
    <rPh sb="6" eb="9">
      <t>シカクメイ</t>
    </rPh>
    <phoneticPr fontId="3"/>
  </si>
  <si>
    <t>安全衛生責任者名</t>
    <rPh sb="0" eb="4">
      <t>アンゼンエイセイ</t>
    </rPh>
    <rPh sb="4" eb="8">
      <t>セキニンシャメイ</t>
    </rPh>
    <phoneticPr fontId="3"/>
  </si>
  <si>
    <t>安全衛生推進者名</t>
    <rPh sb="0" eb="4">
      <t>アンゼンエイセイ</t>
    </rPh>
    <rPh sb="4" eb="8">
      <t>スイシンシャメイ</t>
    </rPh>
    <phoneticPr fontId="3"/>
  </si>
  <si>
    <t>再下請負通知書</t>
    <rPh sb="0" eb="7">
      <t>サイシタウケオイツウチショ</t>
    </rPh>
    <phoneticPr fontId="3"/>
  </si>
  <si>
    <t>作成年月日</t>
    <phoneticPr fontId="3"/>
  </si>
  <si>
    <t>今回請負った</t>
    <rPh sb="0" eb="4">
      <t>コンカイウケオイ</t>
    </rPh>
    <phoneticPr fontId="3"/>
  </si>
  <si>
    <t>工種</t>
    <rPh sb="0" eb="2">
      <t>コウシュ</t>
    </rPh>
    <phoneticPr fontId="3"/>
  </si>
  <si>
    <t>三次下請業者</t>
    <rPh sb="0" eb="1">
      <t>サン</t>
    </rPh>
    <rPh sb="1" eb="2">
      <t>ジ</t>
    </rPh>
    <rPh sb="2" eb="4">
      <t>シタウ</t>
    </rPh>
    <rPh sb="4" eb="6">
      <t>ギョウシャ</t>
    </rPh>
    <phoneticPr fontId="8"/>
  </si>
  <si>
    <t>更新年月日</t>
    <rPh sb="0" eb="5">
      <t>コウシンネンガッピ</t>
    </rPh>
    <phoneticPr fontId="3"/>
  </si>
  <si>
    <t>2級建設機械施工管理技士</t>
    <rPh sb="1" eb="2">
      <t>キュウ</t>
    </rPh>
    <rPh sb="2" eb="6">
      <t>ケンセツキカイ</t>
    </rPh>
    <rPh sb="6" eb="12">
      <t>セコウカンリギシ</t>
    </rPh>
    <phoneticPr fontId="8"/>
  </si>
  <si>
    <t>2級土木施工管理技士</t>
    <rPh sb="1" eb="2">
      <t>キュウ</t>
    </rPh>
    <rPh sb="2" eb="10">
      <t>ドボクセコウカンリギシ</t>
    </rPh>
    <phoneticPr fontId="8"/>
  </si>
  <si>
    <t>大学の指定学科卒業後、3年以上の実務経験</t>
    <rPh sb="0" eb="2">
      <t>ダイガク</t>
    </rPh>
    <rPh sb="3" eb="5">
      <t>シテイ</t>
    </rPh>
    <rPh sb="5" eb="7">
      <t>ガッカ</t>
    </rPh>
    <rPh sb="7" eb="10">
      <t>ソツギョウゴ</t>
    </rPh>
    <rPh sb="12" eb="15">
      <t>ネンイジョウ</t>
    </rPh>
    <rPh sb="16" eb="20">
      <t>ジツムケイケン</t>
    </rPh>
    <phoneticPr fontId="8"/>
  </si>
  <si>
    <t>高等専門学校の指定学科卒業後、3年以上の実務経験</t>
    <rPh sb="0" eb="2">
      <t>コウトウ</t>
    </rPh>
    <rPh sb="2" eb="6">
      <t>センモンガッコウ</t>
    </rPh>
    <rPh sb="7" eb="11">
      <t>シテイガッカ</t>
    </rPh>
    <rPh sb="11" eb="14">
      <t>ソツギョウゴ</t>
    </rPh>
    <rPh sb="16" eb="19">
      <t>ネンイジョウ</t>
    </rPh>
    <rPh sb="20" eb="24">
      <t>ジツムケイケン</t>
    </rPh>
    <phoneticPr fontId="8"/>
  </si>
  <si>
    <t>高等学校の指定学科卒業後、5年以上の実務経験</t>
    <rPh sb="0" eb="4">
      <t>コウトウガッコウ</t>
    </rPh>
    <rPh sb="5" eb="7">
      <t>シテイ</t>
    </rPh>
    <rPh sb="7" eb="9">
      <t>ガッカ</t>
    </rPh>
    <rPh sb="9" eb="12">
      <t>ソツギョウゴ</t>
    </rPh>
    <rPh sb="14" eb="17">
      <t>ネンイジョウ</t>
    </rPh>
    <rPh sb="18" eb="22">
      <t>ジツムケイケン</t>
    </rPh>
    <phoneticPr fontId="8"/>
  </si>
  <si>
    <t>10年以上の実務経験</t>
    <rPh sb="2" eb="5">
      <t>ネンイジョウ</t>
    </rPh>
    <rPh sb="6" eb="10">
      <t>ジツムケイケン</t>
    </rPh>
    <phoneticPr fontId="8"/>
  </si>
  <si>
    <t>四次下請業者</t>
    <rPh sb="0" eb="1">
      <t>ヨン</t>
    </rPh>
    <rPh sb="1" eb="2">
      <t>ジ</t>
    </rPh>
    <rPh sb="2" eb="4">
      <t>シタウ</t>
    </rPh>
    <rPh sb="4" eb="6">
      <t>ギョウシャ</t>
    </rPh>
    <phoneticPr fontId="8"/>
  </si>
  <si>
    <t>（1次下請）</t>
    <rPh sb="2" eb="3">
      <t>ジ</t>
    </rPh>
    <rPh sb="3" eb="5">
      <t>シタウ</t>
    </rPh>
    <phoneticPr fontId="3"/>
  </si>
  <si>
    <t>作業員名簿_入力用シート</t>
    <rPh sb="0" eb="3">
      <t>サギョウイン</t>
    </rPh>
    <rPh sb="3" eb="5">
      <t>メイボ</t>
    </rPh>
    <rPh sb="6" eb="8">
      <t>ニュウリョク</t>
    </rPh>
    <rPh sb="8" eb="9">
      <t>ヨウ</t>
    </rPh>
    <phoneticPr fontId="3"/>
  </si>
  <si>
    <t>基準日：</t>
    <rPh sb="0" eb="3">
      <t>キジュンビ</t>
    </rPh>
    <phoneticPr fontId="3"/>
  </si>
  <si>
    <t>経験年数（自動計算）</t>
    <rPh sb="0" eb="2">
      <t>ケイケン</t>
    </rPh>
    <rPh sb="2" eb="4">
      <t>ネンスウ</t>
    </rPh>
    <rPh sb="5" eb="7">
      <t>ジドウ</t>
    </rPh>
    <rPh sb="7" eb="9">
      <t>ケイサン</t>
    </rPh>
    <phoneticPr fontId="3"/>
  </si>
  <si>
    <t>経験開始日</t>
    <rPh sb="0" eb="4">
      <t>ケイケンカイシ</t>
    </rPh>
    <rPh sb="4" eb="5">
      <t>ヒ</t>
    </rPh>
    <phoneticPr fontId="3"/>
  </si>
  <si>
    <t>ブランク期間(年単位)</t>
    <rPh sb="4" eb="6">
      <t>キカン</t>
    </rPh>
    <rPh sb="7" eb="10">
      <t>ネンタンイ</t>
    </rPh>
    <phoneticPr fontId="3"/>
  </si>
  <si>
    <t>所属会社名</t>
    <rPh sb="0" eb="5">
      <t>ショゾクカイシャメイ</t>
    </rPh>
    <phoneticPr fontId="3"/>
  </si>
  <si>
    <t>技能講習</t>
    <rPh sb="0" eb="4">
      <t>ギノウコウシュウ</t>
    </rPh>
    <phoneticPr fontId="3"/>
  </si>
  <si>
    <t>免許</t>
    <rPh sb="0" eb="2">
      <t>メンキョ</t>
    </rPh>
    <phoneticPr fontId="3"/>
  </si>
  <si>
    <t>雇入･職長特別教育</t>
    <rPh sb="0" eb="2">
      <t>ヤトイイ</t>
    </rPh>
    <rPh sb="3" eb="5">
      <t>ショクチョウ</t>
    </rPh>
    <rPh sb="5" eb="7">
      <t>トクベツ</t>
    </rPh>
    <rPh sb="7" eb="9">
      <t>キョウイク</t>
    </rPh>
    <phoneticPr fontId="3"/>
  </si>
  <si>
    <t>№</t>
    <phoneticPr fontId="3"/>
  </si>
  <si>
    <t>送り出し教育
実施年月日</t>
    <rPh sb="0" eb="1">
      <t>オク</t>
    </rPh>
    <rPh sb="2" eb="3">
      <t>ダ</t>
    </rPh>
    <rPh sb="4" eb="6">
      <t>キョウイク</t>
    </rPh>
    <rPh sb="7" eb="9">
      <t>ジッシ</t>
    </rPh>
    <rPh sb="9" eb="12">
      <t>ネンガッピ</t>
    </rPh>
    <phoneticPr fontId="8"/>
  </si>
  <si>
    <t>　　月　　日</t>
    <phoneticPr fontId="3"/>
  </si>
  <si>
    <t>　　　　年　月　日</t>
  </si>
  <si>
    <t>従事させる
業務</t>
    <rPh sb="0" eb="2">
      <t>ジュウジ</t>
    </rPh>
    <rPh sb="6" eb="8">
      <t>ギョウム</t>
    </rPh>
    <phoneticPr fontId="3"/>
  </si>
  <si>
    <t>建退共　・　中退共</t>
  </si>
  <si>
    <t>㈱波多野組</t>
    <rPh sb="1" eb="5">
      <t>ハタノグミ</t>
    </rPh>
    <phoneticPr fontId="3"/>
  </si>
  <si>
    <t>代表取締役　秋元 正守</t>
    <rPh sb="0" eb="5">
      <t>ダイヒョウトリシマリヤク</t>
    </rPh>
    <rPh sb="6" eb="8">
      <t>アキモト</t>
    </rPh>
    <rPh sb="9" eb="11">
      <t>マサモリ</t>
    </rPh>
    <phoneticPr fontId="3"/>
  </si>
  <si>
    <t>442-0055</t>
    <phoneticPr fontId="3"/>
  </si>
  <si>
    <t>株式会社波多野組</t>
    <rPh sb="0" eb="4">
      <t>カブシキガイシャ</t>
    </rPh>
    <rPh sb="4" eb="8">
      <t>ハタノグミ</t>
    </rPh>
    <phoneticPr fontId="3"/>
  </si>
  <si>
    <t>愛知県豊川市金屋橋町36番地</t>
    <rPh sb="0" eb="6">
      <t>アイチケントヨカワシ</t>
    </rPh>
    <rPh sb="6" eb="10">
      <t>カナヤバシチョウ</t>
    </rPh>
    <rPh sb="12" eb="14">
      <t>バンチ</t>
    </rPh>
    <phoneticPr fontId="3"/>
  </si>
  <si>
    <t>0533-84-6386</t>
    <phoneticPr fontId="3"/>
  </si>
  <si>
    <t>0533-84-5545</t>
    <phoneticPr fontId="3"/>
  </si>
  <si>
    <t>土木一式</t>
    <rPh sb="0" eb="2">
      <t>ドボク</t>
    </rPh>
    <rPh sb="2" eb="4">
      <t>イッシキ</t>
    </rPh>
    <phoneticPr fontId="3"/>
  </si>
  <si>
    <t>知事</t>
    <rPh sb="0" eb="2">
      <t>チジ</t>
    </rPh>
    <phoneticPr fontId="3"/>
  </si>
  <si>
    <t>特定</t>
    <rPh sb="0" eb="2">
      <t>トクテイ</t>
    </rPh>
    <phoneticPr fontId="3"/>
  </si>
  <si>
    <t>加入</t>
    <rPh sb="0" eb="2">
      <t>カニュウ</t>
    </rPh>
    <phoneticPr fontId="3"/>
  </si>
  <si>
    <t>52ハロツ-02717</t>
    <phoneticPr fontId="3"/>
  </si>
  <si>
    <t>23314-430100-000</t>
    <phoneticPr fontId="3"/>
  </si>
  <si>
    <t>建設　太郎</t>
    <rPh sb="0" eb="2">
      <t>ケンセツ</t>
    </rPh>
    <rPh sb="3" eb="5">
      <t>タロウ</t>
    </rPh>
    <phoneticPr fontId="3"/>
  </si>
  <si>
    <t>1級土木施工管理技士</t>
    <rPh sb="1" eb="2">
      <t>キュウ</t>
    </rPh>
    <rPh sb="2" eb="6">
      <t>ドボクセコウ</t>
    </rPh>
    <rPh sb="6" eb="10">
      <t>カンリギシ</t>
    </rPh>
    <phoneticPr fontId="3"/>
  </si>
  <si>
    <t>神谷　文典</t>
    <rPh sb="0" eb="2">
      <t>カミヤ</t>
    </rPh>
    <rPh sb="3" eb="5">
      <t>フミノリ</t>
    </rPh>
    <phoneticPr fontId="3"/>
  </si>
  <si>
    <t>秋元　正守</t>
    <rPh sb="0" eb="2">
      <t>アキモト</t>
    </rPh>
    <rPh sb="3" eb="5">
      <t>マサモリ</t>
    </rPh>
    <phoneticPr fontId="3"/>
  </si>
  <si>
    <t>例</t>
    <rPh sb="0" eb="1">
      <t>レイ</t>
    </rPh>
    <phoneticPr fontId="3"/>
  </si>
  <si>
    <t>選択してください</t>
  </si>
  <si>
    <t>　　　　　年　　　月　　　日</t>
    <phoneticPr fontId="3"/>
  </si>
  <si>
    <t>11111111111111</t>
    <phoneticPr fontId="3"/>
  </si>
  <si>
    <t>愛知県東三河建設事務所　所長　●●　●●</t>
    <rPh sb="0" eb="3">
      <t>アイチケン</t>
    </rPh>
    <rPh sb="3" eb="6">
      <t>ヒガシミカワ</t>
    </rPh>
    <rPh sb="6" eb="11">
      <t>ケンセツジムショ</t>
    </rPh>
    <rPh sb="12" eb="14">
      <t>ショチョウ</t>
    </rPh>
    <phoneticPr fontId="8"/>
  </si>
  <si>
    <t>〒440-0801　愛知県豊橋市今橋町6</t>
    <rPh sb="10" eb="13">
      <t>アイチケン</t>
    </rPh>
    <rPh sb="13" eb="16">
      <t>トヨハシシ</t>
    </rPh>
    <rPh sb="16" eb="19">
      <t>イマバシチョウ</t>
    </rPh>
    <phoneticPr fontId="8"/>
  </si>
  <si>
    <t>建設課　事業第●グループ　▲▲　▲▲</t>
    <rPh sb="0" eb="2">
      <t>ケンセツ</t>
    </rPh>
    <rPh sb="2" eb="3">
      <t>カ</t>
    </rPh>
    <rPh sb="4" eb="6">
      <t>ジギョウ</t>
    </rPh>
    <rPh sb="6" eb="7">
      <t>ダイ</t>
    </rPh>
    <phoneticPr fontId="8"/>
  </si>
  <si>
    <t>建設　太郎</t>
    <rPh sb="0" eb="2">
      <t>ケンセツ</t>
    </rPh>
    <rPh sb="3" eb="5">
      <t>タロウ</t>
    </rPh>
    <phoneticPr fontId="8"/>
  </si>
  <si>
    <t>愛知県豊川市御津町地内</t>
    <rPh sb="0" eb="3">
      <t>アイチケン</t>
    </rPh>
    <rPh sb="3" eb="6">
      <t>トヨカワシ</t>
    </rPh>
    <rPh sb="6" eb="9">
      <t>ミトチョウ</t>
    </rPh>
    <rPh sb="9" eb="10">
      <t>チ</t>
    </rPh>
    <rPh sb="10" eb="11">
      <t>ナイ</t>
    </rPh>
    <phoneticPr fontId="6"/>
  </si>
  <si>
    <t>道路改良工事・道路橋りょう改築工事合併工事（●●・Ｒ▲-▲）（週休２日）</t>
    <rPh sb="0" eb="2">
      <t>ドウロ</t>
    </rPh>
    <rPh sb="2" eb="4">
      <t>カイリョウ</t>
    </rPh>
    <rPh sb="4" eb="6">
      <t>コウジ</t>
    </rPh>
    <rPh sb="7" eb="9">
      <t>ドウロ</t>
    </rPh>
    <rPh sb="9" eb="10">
      <t>キョウ</t>
    </rPh>
    <rPh sb="13" eb="15">
      <t>カイチク</t>
    </rPh>
    <rPh sb="15" eb="17">
      <t>コウジ</t>
    </rPh>
    <rPh sb="17" eb="19">
      <t>ガッペイ</t>
    </rPh>
    <rPh sb="19" eb="21">
      <t>コウジ</t>
    </rPh>
    <rPh sb="31" eb="33">
      <t>シュウキュウ</t>
    </rPh>
    <rPh sb="34" eb="35">
      <t>ニチ</t>
    </rPh>
    <phoneticPr fontId="8"/>
  </si>
  <si>
    <t>建退共</t>
    <rPh sb="0" eb="1">
      <t>ケン</t>
    </rPh>
    <phoneticPr fontId="3"/>
  </si>
  <si>
    <t>中退共</t>
    <rPh sb="0" eb="1">
      <t>チュウ</t>
    </rPh>
    <phoneticPr fontId="3"/>
  </si>
  <si>
    <t>手帳所有の有無</t>
    <rPh sb="0" eb="2">
      <t>テチョウ</t>
    </rPh>
    <rPh sb="2" eb="4">
      <t>ショユウ</t>
    </rPh>
    <rPh sb="5" eb="7">
      <t>ウム</t>
    </rPh>
    <phoneticPr fontId="3"/>
  </si>
  <si>
    <t>㈱波多野組</t>
    <rPh sb="1" eb="5">
      <t>ハタノグミ</t>
    </rPh>
    <phoneticPr fontId="3"/>
  </si>
  <si>
    <r>
      <t>建設業退職金共済手帳所有の有無</t>
    </r>
    <r>
      <rPr>
        <vertAlign val="superscript"/>
        <sz val="10"/>
        <rFont val="ＭＳ Ｐ明朝"/>
        <family val="1"/>
        <charset val="128"/>
      </rPr>
      <t>4</t>
    </r>
    <rPh sb="0" eb="3">
      <t>ケンセツギョウ</t>
    </rPh>
    <rPh sb="3" eb="6">
      <t>タイショクキン</t>
    </rPh>
    <rPh sb="6" eb="8">
      <t>キョウサイ</t>
    </rPh>
    <rPh sb="8" eb="10">
      <t>テチョウ</t>
    </rPh>
    <rPh sb="10" eb="12">
      <t>ショユウ</t>
    </rPh>
    <rPh sb="13" eb="15">
      <t>ウム</t>
    </rPh>
    <phoneticPr fontId="8"/>
  </si>
  <si>
    <r>
      <t>中小企業退職金共済手帳所有の有無</t>
    </r>
    <r>
      <rPr>
        <vertAlign val="superscript"/>
        <sz val="10"/>
        <rFont val="ＭＳ Ｐ明朝"/>
        <family val="1"/>
        <charset val="128"/>
      </rPr>
      <t>4</t>
    </r>
    <rPh sb="0" eb="4">
      <t>チュウショウキギョウ</t>
    </rPh>
    <rPh sb="4" eb="7">
      <t>タイショクキン</t>
    </rPh>
    <rPh sb="7" eb="9">
      <t>キョウサイ</t>
    </rPh>
    <rPh sb="9" eb="11">
      <t>テチョウ</t>
    </rPh>
    <rPh sb="11" eb="13">
      <t>ショユウ</t>
    </rPh>
    <rPh sb="14" eb="16">
      <t>ウム</t>
    </rPh>
    <phoneticPr fontId="8"/>
  </si>
  <si>
    <t>貴作業所の工事を施工するにあたり、下記の者は高齢者(65歳以上）ですが、当社の責任において就労させますので</t>
    <rPh sb="0" eb="4">
      <t>キサギョウショ</t>
    </rPh>
    <rPh sb="5" eb="7">
      <t>コウジ</t>
    </rPh>
    <rPh sb="8" eb="10">
      <t>セコウ</t>
    </rPh>
    <rPh sb="17" eb="19">
      <t>カキ</t>
    </rPh>
    <rPh sb="20" eb="21">
      <t>モノ</t>
    </rPh>
    <rPh sb="22" eb="25">
      <t>コウレイシャ</t>
    </rPh>
    <rPh sb="28" eb="29">
      <t>サイ</t>
    </rPh>
    <rPh sb="29" eb="31">
      <t>イジョウ</t>
    </rPh>
    <rPh sb="36" eb="38">
      <t>トウシャ</t>
    </rPh>
    <rPh sb="39" eb="41">
      <t>セキニン</t>
    </rPh>
    <rPh sb="45" eb="47">
      <t>シュウロウ</t>
    </rPh>
    <phoneticPr fontId="3"/>
  </si>
  <si>
    <t>報告いたします。</t>
    <phoneticPr fontId="3"/>
  </si>
  <si>
    <t>　就労させます。</t>
    <rPh sb="1" eb="3">
      <t>シュウロウ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</si>
</sst>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5" formatCode="&quot;¥&quot;#,##0;&quot;¥&quot;\-#,##0"/>
    <numFmt numFmtId="176" formatCode="[$-F800]dddd\,\ mmmm\ dd\,\ yyyy"/>
    <numFmt numFmtId="177" formatCode="[$-411]ggge&quot;年&quot;m&quot;月&quot;d&quot;日&quot;;@"/>
    <numFmt numFmtId="178" formatCode="0_);[Red]\(0\)"/>
    <numFmt numFmtId="179" formatCode="00000000000000"/>
    <numFmt numFmtId="180" formatCode="0_ "/>
    <numFmt numFmtId="181" formatCode="[$]ggge&quot;年&quot;m&quot;月&quot;d&quot;日&quot;;@" x16r2:formatCode16="[$-ja-JP-x-gannen]ggge&quot;年&quot;m&quot;月&quot;d&quot;日&quot;;@"/>
    <numFmt numFmtId="182" formatCode="yyyy/m/d;@"/>
    <numFmt numFmtId="183" formatCode="##&quot;年&quot;"/>
    <numFmt numFmtId="184" formatCode="##&quot;才&quot;"/>
    <numFmt numFmtId="185" formatCode="yyyy&quot;年&quot;m&quot;月&quot;d&quot;日&quot;;@"/>
    <numFmt numFmtId="186" formatCode="0000"/>
    <numFmt numFmtId="187" formatCode="yyyy&quot;年&quot;m&quot;月&quot;d&quot;日出力&quot;;@"/>
    <numFmt numFmtId="188" formatCode="&quot;自　&quot;yyyy&quot;年&quot;m&quot;月&quot;d&quot;日&quot;"/>
    <numFmt numFmtId="189" formatCode="&quot;至　&quot;yyyy&quot;年&quot;m&quot;月&quot;d&quot;日&quot;"/>
    <numFmt numFmtId="190" formatCode="yyyy&quot;年&quot;m&quot;月&quot;d&quot;日～&quot;"/>
    <numFmt numFmtId="191" formatCode="yyyy/mm/dd;@"/>
    <numFmt numFmtId="192" formatCode="yyyy/mm/dd"/>
    <numFmt numFmtId="193" formatCode="&quot;（&quot;#&quot;才）&quot;"/>
    <numFmt numFmtId="194" formatCode="#&quot;年&quot;"/>
    <numFmt numFmtId="195" formatCode="[$]ggge&quot;年&quot;m&quot;月&quot;d&quot;日受診&quot;;@" x16r2:formatCode16="[$-ja-JP-x-gannen]ggge&quot;年&quot;m&quot;月&quot;d&quot;日受診&quot;;@"/>
    <numFmt numFmtId="196" formatCode="&quot;(　　　&quot;@&quot;　　　)&quot;"/>
    <numFmt numFmtId="197" formatCode="&quot;その他（&quot;@&quot;）&quot;"/>
    <numFmt numFmtId="198" formatCode="&quot;一次（&quot;@&quot;) →&quot;"/>
    <numFmt numFmtId="199" formatCode="&quot;二次（&quot;@&quot;) →&quot;"/>
    <numFmt numFmtId="200" formatCode="&quot;三次（&quot;@&quot;)&quot;"/>
    <numFmt numFmtId="201" formatCode="0&quot;次&quot;"/>
    <numFmt numFmtId="202" formatCode="h&quot;時&quot;mm&quot;分&quot;;@"/>
    <numFmt numFmtId="203" formatCode="&quot;（&quot;0&quot;次）&quot;"/>
    <numFmt numFmtId="204" formatCode="#,##0_ &quot;円&quot;"/>
    <numFmt numFmtId="205" formatCode="0&quot;次会社名&quot;"/>
    <numFmt numFmtId="206" formatCode="&quot;（&quot;0&quot;次下請）&quot;"/>
    <numFmt numFmtId="207" formatCode="&quot;(　&quot;yyyy&quot;年&quot;m&quot;月&quot;d&quot;日　作成）&quot;"/>
  </numFmts>
  <fonts count="89">
    <font>
      <sz val="11"/>
      <color theme="1"/>
      <name val="游ゴシック"/>
      <family val="2"/>
      <charset val="128"/>
      <scheme val="minor"/>
    </font>
    <font>
      <sz val="10"/>
      <color theme="1"/>
      <name val="ＭＳ Ｐゴシック"/>
      <family val="2"/>
      <charset val="128"/>
    </font>
    <font>
      <sz val="10"/>
      <color theme="1"/>
      <name val="ＭＳ Ｐゴシック"/>
      <family val="2"/>
      <charset val="128"/>
    </font>
    <font>
      <sz val="6"/>
      <name val="游ゴシック"/>
      <family val="2"/>
      <charset val="128"/>
      <scheme val="minor"/>
    </font>
    <font>
      <b/>
      <sz val="9"/>
      <color indexed="81"/>
      <name val="MS P ゴシック"/>
      <family val="3"/>
      <charset val="128"/>
    </font>
    <font>
      <sz val="11"/>
      <color theme="1"/>
      <name val="游ゴシック"/>
      <family val="2"/>
      <charset val="128"/>
      <scheme val="minor"/>
    </font>
    <font>
      <sz val="10"/>
      <name val="ＭＳ Ｐゴシック"/>
      <family val="3"/>
      <charset val="128"/>
    </font>
    <font>
      <sz val="11"/>
      <name val="ＭＳ Ｐゴシック"/>
      <family val="3"/>
      <charset val="128"/>
    </font>
    <font>
      <sz val="6"/>
      <name val="ＭＳ Ｐゴシック"/>
      <family val="3"/>
      <charset val="128"/>
    </font>
    <font>
      <sz val="12"/>
      <name val="ＭＳ 明朝"/>
      <family val="1"/>
      <charset val="128"/>
    </font>
    <font>
      <sz val="12"/>
      <name val="ＭＳ Ｐゴシック"/>
      <family val="3"/>
      <charset val="128"/>
    </font>
    <font>
      <sz val="8"/>
      <name val="ＭＳ Ｐゴシック"/>
      <family val="3"/>
      <charset val="128"/>
    </font>
    <font>
      <sz val="9"/>
      <name val="ＭＳ Ｐゴシック"/>
      <family val="3"/>
      <charset val="128"/>
    </font>
    <font>
      <b/>
      <sz val="11"/>
      <name val="ＭＳ Ｐゴシック"/>
      <family val="3"/>
      <charset val="128"/>
    </font>
    <font>
      <sz val="11"/>
      <color rgb="FFFF0000"/>
      <name val="ＭＳ Ｐゴシック"/>
      <family val="3"/>
      <charset val="128"/>
    </font>
    <font>
      <sz val="9"/>
      <color indexed="81"/>
      <name val="ＭＳ Ｐゴシック"/>
      <family val="3"/>
      <charset val="128"/>
    </font>
    <font>
      <sz val="6"/>
      <name val="ＭＳ Ｐ明朝"/>
      <family val="1"/>
      <charset val="128"/>
    </font>
    <font>
      <sz val="8"/>
      <name val="ＭＳ Ｐ明朝"/>
      <family val="1"/>
      <charset val="128"/>
    </font>
    <font>
      <sz val="11"/>
      <color theme="1"/>
      <name val="ＭＳ Ｐ明朝"/>
      <family val="1"/>
      <charset val="128"/>
    </font>
    <font>
      <sz val="10"/>
      <name val="ＭＳ Ｐ明朝"/>
      <family val="1"/>
      <charset val="128"/>
    </font>
    <font>
      <sz val="9"/>
      <name val="ＭＳ Ｐ明朝"/>
      <family val="1"/>
      <charset val="128"/>
    </font>
    <font>
      <sz val="11"/>
      <name val="ＭＳ Ｐ明朝"/>
      <family val="1"/>
      <charset val="128"/>
    </font>
    <font>
      <sz val="11"/>
      <color theme="1"/>
      <name val="ＭＳ ゴシック"/>
      <family val="2"/>
      <charset val="128"/>
    </font>
    <font>
      <sz val="8"/>
      <color theme="1"/>
      <name val="ＭＳ Ｐ明朝"/>
      <family val="1"/>
      <charset val="128"/>
    </font>
    <font>
      <sz val="10"/>
      <color theme="1"/>
      <name val="ＭＳ Ｐ明朝"/>
      <family val="1"/>
      <charset val="128"/>
    </font>
    <font>
      <sz val="10"/>
      <color theme="1"/>
      <name val="ＭＳ Ｐゴシック"/>
      <family val="3"/>
      <charset val="128"/>
    </font>
    <font>
      <sz val="9"/>
      <color theme="1"/>
      <name val="ＭＳ Ｐ明朝"/>
      <family val="1"/>
      <charset val="128"/>
    </font>
    <font>
      <sz val="6"/>
      <name val="ＭＳ ゴシック"/>
      <family val="3"/>
      <charset val="128"/>
    </font>
    <font>
      <sz val="6"/>
      <color theme="1"/>
      <name val="ＭＳ Ｐ明朝"/>
      <family val="1"/>
      <charset val="128"/>
    </font>
    <font>
      <sz val="16"/>
      <name val="ＭＳ Ｐ明朝"/>
      <family val="1"/>
      <charset val="128"/>
    </font>
    <font>
      <sz val="11"/>
      <color theme="1"/>
      <name val="ＭＳ Ｐゴシック"/>
      <family val="2"/>
      <charset val="128"/>
    </font>
    <font>
      <sz val="11"/>
      <color theme="1"/>
      <name val="游ゴシック"/>
      <family val="2"/>
      <scheme val="minor"/>
    </font>
    <font>
      <b/>
      <sz val="9"/>
      <color indexed="81"/>
      <name val="ＭＳ Ｐゴシック"/>
      <family val="3"/>
      <charset val="128"/>
    </font>
    <font>
      <b/>
      <sz val="16"/>
      <color theme="1"/>
      <name val="ＭＳ Ｐ明朝"/>
      <family val="1"/>
      <charset val="128"/>
    </font>
    <font>
      <b/>
      <sz val="24"/>
      <color rgb="FFFF0000"/>
      <name val="HGS創英角ﾎﾟｯﾌﾟ体"/>
      <family val="3"/>
      <charset val="128"/>
    </font>
    <font>
      <b/>
      <sz val="12"/>
      <color rgb="FFFF0000"/>
      <name val="ＭＳ Ｐゴシック"/>
      <family val="3"/>
      <charset val="128"/>
    </font>
    <font>
      <b/>
      <sz val="10"/>
      <color rgb="FFFF0000"/>
      <name val="ＭＳ Ｐゴシック"/>
      <family val="3"/>
      <charset val="128"/>
    </font>
    <font>
      <b/>
      <sz val="16"/>
      <name val="HGS創英角ｺﾞｼｯｸUB"/>
      <family val="3"/>
      <charset val="128"/>
    </font>
    <font>
      <sz val="9"/>
      <color rgb="FFFF0000"/>
      <name val="ＭＳ Ｐゴシック"/>
      <family val="3"/>
      <charset val="128"/>
    </font>
    <font>
      <b/>
      <sz val="16"/>
      <name val="ＭＳ Ｐ明朝"/>
      <family val="1"/>
      <charset val="128"/>
    </font>
    <font>
      <b/>
      <sz val="11"/>
      <name val="ＭＳ Ｐ明朝"/>
      <family val="1"/>
      <charset val="128"/>
    </font>
    <font>
      <sz val="14"/>
      <name val="ＭＳ Ｐ明朝"/>
      <family val="1"/>
      <charset val="128"/>
    </font>
    <font>
      <sz val="12"/>
      <name val="ＭＳ Ｐ明朝"/>
      <family val="1"/>
      <charset val="128"/>
    </font>
    <font>
      <sz val="11"/>
      <color theme="1"/>
      <name val="ＭＳ Ｐゴシック"/>
      <family val="3"/>
      <charset val="128"/>
    </font>
    <font>
      <sz val="7"/>
      <color theme="1"/>
      <name val="ＭＳ Ｐ明朝"/>
      <family val="1"/>
      <charset val="128"/>
    </font>
    <font>
      <sz val="5"/>
      <color theme="1"/>
      <name val="ＭＳ Ｐ明朝"/>
      <family val="1"/>
      <charset val="128"/>
    </font>
    <font>
      <sz val="10.5"/>
      <name val="ＭＳ Ｐ明朝"/>
      <family val="1"/>
      <charset val="128"/>
    </font>
    <font>
      <b/>
      <sz val="18"/>
      <name val="ＭＳ Ｐ明朝"/>
      <family val="1"/>
      <charset val="128"/>
    </font>
    <font>
      <sz val="9.5"/>
      <name val="ＭＳ Ｐ明朝"/>
      <family val="1"/>
      <charset val="128"/>
    </font>
    <font>
      <sz val="6"/>
      <name val="游ゴシック"/>
      <family val="3"/>
      <charset val="128"/>
      <scheme val="minor"/>
    </font>
    <font>
      <sz val="11"/>
      <color rgb="FF0000FF"/>
      <name val="ＭＳ Ｐ明朝"/>
      <family val="1"/>
      <charset val="128"/>
    </font>
    <font>
      <sz val="12"/>
      <color indexed="8"/>
      <name val="Times New Roman"/>
      <family val="1"/>
    </font>
    <font>
      <b/>
      <u/>
      <sz val="20"/>
      <name val="ＭＳ Ｐ明朝"/>
      <family val="1"/>
      <charset val="128"/>
    </font>
    <font>
      <sz val="6"/>
      <name val="游ゴシック"/>
      <family val="3"/>
      <charset val="128"/>
    </font>
    <font>
      <b/>
      <sz val="14"/>
      <name val="ＭＳ Ｐ明朝"/>
      <family val="1"/>
      <charset val="128"/>
    </font>
    <font>
      <sz val="10.199999999999999"/>
      <name val="ＭＳ Ｐ明朝"/>
      <family val="1"/>
      <charset val="128"/>
    </font>
    <font>
      <b/>
      <sz val="20"/>
      <name val="ＭＳ Ｐ明朝"/>
      <family val="1"/>
      <charset val="128"/>
    </font>
    <font>
      <sz val="8"/>
      <color rgb="FF0000FF"/>
      <name val="ＭＳ Ｐ明朝"/>
      <family val="1"/>
      <charset val="128"/>
    </font>
    <font>
      <b/>
      <sz val="10"/>
      <name val="ＭＳ Ｐ明朝"/>
      <family val="1"/>
      <charset val="128"/>
    </font>
    <font>
      <sz val="11"/>
      <name val="ＭＳ 明朝"/>
      <family val="1"/>
      <charset val="128"/>
    </font>
    <font>
      <sz val="10"/>
      <name val="ＭＳ 明朝"/>
      <family val="1"/>
      <charset val="128"/>
    </font>
    <font>
      <b/>
      <sz val="22"/>
      <color theme="1"/>
      <name val="ＭＳ Ｐ明朝"/>
      <family val="1"/>
      <charset val="128"/>
    </font>
    <font>
      <sz val="6.5"/>
      <color theme="1"/>
      <name val="ＭＳ Ｐ明朝"/>
      <family val="1"/>
      <charset val="128"/>
    </font>
    <font>
      <sz val="10"/>
      <color rgb="FFFF0000"/>
      <name val="ＭＳ Ｐ明朝"/>
      <family val="1"/>
      <charset val="128"/>
    </font>
    <font>
      <sz val="11"/>
      <color rgb="FFFF0000"/>
      <name val="ＭＳ Ｐ明朝"/>
      <family val="1"/>
      <charset val="128"/>
    </font>
    <font>
      <b/>
      <sz val="26"/>
      <color theme="1"/>
      <name val="ＭＳ Ｐゴシック"/>
      <family val="3"/>
      <charset val="128"/>
    </font>
    <font>
      <sz val="20"/>
      <color theme="1"/>
      <name val="ＭＳ Ｐゴシック"/>
      <family val="3"/>
      <charset val="128"/>
    </font>
    <font>
      <sz val="18"/>
      <color theme="1"/>
      <name val="ＭＳ Ｐゴシック"/>
      <family val="3"/>
      <charset val="128"/>
    </font>
    <font>
      <sz val="16"/>
      <color theme="1"/>
      <name val="ＭＳ Ｐゴシック"/>
      <family val="3"/>
      <charset val="128"/>
    </font>
    <font>
      <b/>
      <sz val="24"/>
      <color theme="1"/>
      <name val="ＭＳ Ｐゴシック"/>
      <family val="3"/>
      <charset val="128"/>
    </font>
    <font>
      <b/>
      <sz val="18"/>
      <color theme="1"/>
      <name val="ＭＳ Ｐゴシック"/>
      <family val="3"/>
      <charset val="128"/>
    </font>
    <font>
      <b/>
      <sz val="16"/>
      <color theme="1"/>
      <name val="ＭＳ Ｐゴシック"/>
      <family val="3"/>
      <charset val="128"/>
    </font>
    <font>
      <sz val="14"/>
      <color theme="1"/>
      <name val="ＭＳ Ｐゴシック"/>
      <family val="3"/>
      <charset val="128"/>
    </font>
    <font>
      <sz val="12"/>
      <color theme="1"/>
      <name val="ＭＳ Ｐゴシック"/>
      <family val="3"/>
      <charset val="128"/>
    </font>
    <font>
      <b/>
      <sz val="12"/>
      <name val="ＭＳ Ｐ明朝"/>
      <family val="1"/>
      <charset val="128"/>
    </font>
    <font>
      <sz val="13"/>
      <name val="ＭＳ Ｐ明朝"/>
      <family val="1"/>
      <charset val="128"/>
    </font>
    <font>
      <sz val="12"/>
      <name val="游ゴシック"/>
      <family val="3"/>
      <charset val="128"/>
      <scheme val="minor"/>
    </font>
    <font>
      <b/>
      <sz val="14"/>
      <color theme="1"/>
      <name val="ＭＳ Ｐ明朝"/>
      <family val="1"/>
      <charset val="128"/>
    </font>
    <font>
      <sz val="10"/>
      <color theme="1"/>
      <name val="游ゴシック"/>
      <family val="2"/>
      <charset val="128"/>
      <scheme val="minor"/>
    </font>
    <font>
      <sz val="10"/>
      <color theme="1"/>
      <name val="游ゴシック"/>
      <family val="3"/>
      <charset val="128"/>
      <scheme val="minor"/>
    </font>
    <font>
      <b/>
      <sz val="10"/>
      <color rgb="FFC00000"/>
      <name val="游ゴシック"/>
      <family val="3"/>
      <charset val="128"/>
      <scheme val="minor"/>
    </font>
    <font>
      <sz val="10"/>
      <color rgb="FF000000"/>
      <name val="ＭＳ Ｐ明朝"/>
      <family val="1"/>
      <charset val="128"/>
    </font>
    <font>
      <sz val="9"/>
      <color indexed="81"/>
      <name val="MS P ゴシック"/>
      <family val="3"/>
      <charset val="128"/>
    </font>
    <font>
      <sz val="10"/>
      <color rgb="FFFF0000"/>
      <name val="游ゴシック"/>
      <family val="3"/>
      <charset val="128"/>
      <scheme val="minor"/>
    </font>
    <font>
      <sz val="11"/>
      <color rgb="FFFF0000"/>
      <name val="游ゴシック"/>
      <family val="2"/>
      <charset val="128"/>
      <scheme val="minor"/>
    </font>
    <font>
      <sz val="11"/>
      <color rgb="FFFF0000"/>
      <name val="游ゴシック"/>
      <family val="3"/>
      <charset val="128"/>
      <scheme val="minor"/>
    </font>
    <font>
      <sz val="20"/>
      <name val="ＭＳ Ｐ明朝"/>
      <family val="1"/>
      <charset val="128"/>
    </font>
    <font>
      <vertAlign val="superscript"/>
      <sz val="10"/>
      <name val="ＭＳ Ｐ明朝"/>
      <family val="1"/>
      <charset val="128"/>
    </font>
    <font>
      <u/>
      <sz val="10"/>
      <name val="ＭＳ Ｐ明朝"/>
      <family val="1"/>
      <charset val="128"/>
    </font>
  </fonts>
  <fills count="14">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FFC000"/>
        <bgColor indexed="64"/>
      </patternFill>
    </fill>
    <fill>
      <patternFill patternType="solid">
        <fgColor rgb="FFFFE699"/>
        <bgColor indexed="64"/>
      </patternFill>
    </fill>
    <fill>
      <patternFill patternType="solid">
        <fgColor theme="1" tint="0.499984740745262"/>
        <bgColor indexed="64"/>
      </patternFill>
    </fill>
    <fill>
      <patternFill patternType="solid">
        <fgColor theme="7" tint="0.39997558519241921"/>
        <bgColor indexed="64"/>
      </patternFill>
    </fill>
  </fills>
  <borders count="17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tted">
        <color indexed="64"/>
      </bottom>
      <diagonal/>
    </border>
    <border>
      <left style="dotted">
        <color indexed="64"/>
      </left>
      <right/>
      <top/>
      <bottom style="dotted">
        <color indexed="64"/>
      </bottom>
      <diagonal/>
    </border>
    <border>
      <left style="dotted">
        <color indexed="64"/>
      </left>
      <right/>
      <top style="dotted">
        <color indexed="64"/>
      </top>
      <bottom/>
      <diagonal/>
    </border>
    <border>
      <left/>
      <right/>
      <top style="dotted">
        <color indexed="64"/>
      </top>
      <bottom/>
      <diagonal/>
    </border>
    <border>
      <left style="dotted">
        <color indexed="64"/>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left style="thin">
        <color indexed="64"/>
      </left>
      <right style="thin">
        <color indexed="64"/>
      </right>
      <top style="hair">
        <color indexed="64"/>
      </top>
      <bottom style="hair">
        <color indexed="64"/>
      </bottom>
      <diagonal style="thin">
        <color indexed="64"/>
      </diagonal>
    </border>
    <border>
      <left/>
      <right/>
      <top style="thin">
        <color indexed="64"/>
      </top>
      <bottom style="dotted">
        <color indexed="64"/>
      </bottom>
      <diagonal/>
    </border>
    <border>
      <left/>
      <right style="dotted">
        <color indexed="64"/>
      </right>
      <top/>
      <bottom/>
      <diagonal/>
    </border>
    <border>
      <left/>
      <right style="dotted">
        <color indexed="64"/>
      </right>
      <top style="dotted">
        <color indexed="64"/>
      </top>
      <bottom/>
      <diagonal/>
    </border>
    <border>
      <left/>
      <right style="dotted">
        <color indexed="64"/>
      </right>
      <top/>
      <bottom style="dotted">
        <color indexed="64"/>
      </bottom>
      <diagonal/>
    </border>
    <border>
      <left/>
      <right style="thin">
        <color rgb="FF000000"/>
      </right>
      <top style="thin">
        <color indexed="64"/>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right style="thin">
        <color rgb="FF000000"/>
      </right>
      <top/>
      <bottom style="thin">
        <color indexed="64"/>
      </bottom>
      <diagonal/>
    </border>
    <border>
      <left style="thin">
        <color rgb="FF000000"/>
      </left>
      <right/>
      <top/>
      <bottom style="thin">
        <color indexed="64"/>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style="thin">
        <color indexed="64"/>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diagonal/>
    </border>
    <border>
      <left style="dashed">
        <color rgb="FF000000"/>
      </left>
      <right/>
      <top/>
      <bottom style="dashed">
        <color rgb="FF000000"/>
      </bottom>
      <diagonal/>
    </border>
    <border>
      <left/>
      <right/>
      <top/>
      <bottom style="dashed">
        <color rgb="FF000000"/>
      </bottom>
      <diagonal/>
    </border>
    <border>
      <left style="dashed">
        <color rgb="FF000000"/>
      </left>
      <right/>
      <top style="dashed">
        <color rgb="FF000000"/>
      </top>
      <bottom/>
      <diagonal/>
    </border>
    <border>
      <left/>
      <right/>
      <top style="dashed">
        <color rgb="FF000000"/>
      </top>
      <bottom/>
      <diagonal/>
    </border>
    <border>
      <left/>
      <right style="dotted">
        <color indexed="64"/>
      </right>
      <top style="dashed">
        <color rgb="FF000000"/>
      </top>
      <bottom/>
      <diagonal/>
    </border>
    <border>
      <left style="dotted">
        <color rgb="FF000000"/>
      </left>
      <right/>
      <top/>
      <bottom style="dotted">
        <color indexed="64"/>
      </bottom>
      <diagonal/>
    </border>
    <border>
      <left/>
      <right style="dotted">
        <color rgb="FF000000"/>
      </right>
      <top/>
      <bottom style="dotted">
        <color indexed="64"/>
      </bottom>
      <diagonal/>
    </border>
    <border>
      <left style="dotted">
        <color indexed="64"/>
      </left>
      <right/>
      <top style="thin">
        <color indexed="64"/>
      </top>
      <bottom style="dotted">
        <color indexed="64"/>
      </bottom>
      <diagonal/>
    </border>
    <border>
      <left style="dotted">
        <color rgb="FF000000"/>
      </left>
      <right/>
      <top/>
      <bottom/>
      <diagonal/>
    </border>
    <border>
      <left/>
      <right style="dotted">
        <color rgb="FF000000"/>
      </right>
      <top/>
      <bottom/>
      <diagonal/>
    </border>
    <border>
      <left style="dashed">
        <color rgb="FF000000"/>
      </left>
      <right/>
      <top/>
      <bottom/>
      <diagonal/>
    </border>
    <border>
      <left style="dashed">
        <color rgb="FF000000"/>
      </left>
      <right/>
      <top style="dotted">
        <color indexed="64"/>
      </top>
      <bottom/>
      <diagonal/>
    </border>
    <border>
      <left/>
      <right style="dotted">
        <color rgb="FF000000"/>
      </right>
      <top style="dotted">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medium">
        <color indexed="8"/>
      </left>
      <right/>
      <top style="medium">
        <color indexed="8"/>
      </top>
      <bottom/>
      <diagonal/>
    </border>
    <border>
      <left style="thin">
        <color rgb="FF000000"/>
      </left>
      <right style="thin">
        <color rgb="FF000000"/>
      </right>
      <top/>
      <bottom style="thin">
        <color rgb="FF000000"/>
      </bottom>
      <diagonal/>
    </border>
    <border>
      <left style="medium">
        <color indexed="8"/>
      </left>
      <right/>
      <top/>
      <bottom/>
      <diagonal/>
    </border>
    <border>
      <left/>
      <right style="thin">
        <color rgb="FF000000"/>
      </right>
      <top/>
      <bottom style="medium">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indexed="8"/>
      </left>
      <right style="thin">
        <color indexed="0"/>
      </right>
      <top/>
      <bottom/>
      <diagonal/>
    </border>
    <border>
      <left/>
      <right/>
      <top style="medium">
        <color rgb="FF000000"/>
      </top>
      <bottom/>
      <diagonal/>
    </border>
    <border>
      <left/>
      <right style="medium">
        <color rgb="FF000000"/>
      </right>
      <top/>
      <bottom/>
      <diagonal/>
    </border>
    <border>
      <left style="medium">
        <color rgb="FF000000"/>
      </left>
      <right style="thin">
        <color rgb="FF000000"/>
      </right>
      <top/>
      <bottom style="medium">
        <color rgb="FF000000"/>
      </bottom>
      <diagonal/>
    </border>
    <border>
      <left/>
      <right style="medium">
        <color rgb="FF000000"/>
      </right>
      <top/>
      <bottom style="thin">
        <color rgb="FF000000"/>
      </bottom>
      <diagonal/>
    </border>
    <border>
      <left/>
      <right style="thin">
        <color indexed="0"/>
      </right>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right/>
      <top style="double">
        <color indexed="64"/>
      </top>
      <bottom/>
      <diagonal/>
    </border>
    <border>
      <left/>
      <right style="medium">
        <color indexed="64"/>
      </right>
      <top style="double">
        <color indexed="64"/>
      </top>
      <bottom/>
      <diagonal/>
    </border>
    <border>
      <left style="thin">
        <color indexed="64"/>
      </left>
      <right style="double">
        <color indexed="64"/>
      </right>
      <top style="thin">
        <color indexed="64"/>
      </top>
      <bottom style="thin">
        <color indexed="64"/>
      </bottom>
      <diagonal/>
    </border>
    <border>
      <left/>
      <right style="medium">
        <color indexed="64"/>
      </right>
      <top/>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diagonal/>
    </border>
    <border>
      <left style="thin">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diagonalDown="1">
      <left style="thin">
        <color rgb="FF000000"/>
      </left>
      <right/>
      <top style="thin">
        <color rgb="FF000000"/>
      </top>
      <bottom/>
      <diagonal style="thin">
        <color rgb="FF000000"/>
      </diagonal>
    </border>
    <border diagonalDown="1">
      <left/>
      <right/>
      <top style="thin">
        <color rgb="FF000000"/>
      </top>
      <bottom/>
      <diagonal style="thin">
        <color rgb="FF000000"/>
      </diagonal>
    </border>
    <border diagonalDown="1">
      <left/>
      <right style="thin">
        <color rgb="FF000000"/>
      </right>
      <top style="thin">
        <color rgb="FF000000"/>
      </top>
      <bottom/>
      <diagonal style="thin">
        <color rgb="FF000000"/>
      </diagonal>
    </border>
    <border diagonalDown="1">
      <left style="thin">
        <color rgb="FF000000"/>
      </left>
      <right/>
      <top/>
      <bottom/>
      <diagonal style="thin">
        <color rgb="FF000000"/>
      </diagonal>
    </border>
    <border diagonalDown="1">
      <left/>
      <right/>
      <top/>
      <bottom/>
      <diagonal style="thin">
        <color rgb="FF000000"/>
      </diagonal>
    </border>
    <border diagonalDown="1">
      <left/>
      <right style="thin">
        <color rgb="FF000000"/>
      </right>
      <top/>
      <bottom/>
      <diagonal style="thin">
        <color rgb="FF000000"/>
      </diagonal>
    </border>
    <border diagonalDown="1">
      <left style="thin">
        <color rgb="FF000000"/>
      </left>
      <right/>
      <top/>
      <bottom style="thin">
        <color rgb="FF000000"/>
      </bottom>
      <diagonal style="thin">
        <color rgb="FF000000"/>
      </diagonal>
    </border>
    <border diagonalDown="1">
      <left/>
      <right/>
      <top/>
      <bottom style="thin">
        <color rgb="FF000000"/>
      </bottom>
      <diagonal style="thin">
        <color rgb="FF000000"/>
      </diagonal>
    </border>
    <border diagonalDown="1">
      <left/>
      <right style="thin">
        <color rgb="FF000000"/>
      </right>
      <top/>
      <bottom style="thin">
        <color rgb="FF000000"/>
      </bottom>
      <diagonal style="thin">
        <color rgb="FF000000"/>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diagonal/>
    </border>
    <border>
      <left style="hair">
        <color indexed="64"/>
      </left>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23">
    <xf numFmtId="0" fontId="0" fillId="0" borderId="0">
      <alignment vertical="center"/>
    </xf>
    <xf numFmtId="0" fontId="7" fillId="0" borderId="0"/>
    <xf numFmtId="0" fontId="7" fillId="0" borderId="0">
      <alignment vertical="center"/>
    </xf>
    <xf numFmtId="0" fontId="7" fillId="0" borderId="0" applyFill="0" applyProtection="0">
      <alignment vertical="center"/>
    </xf>
    <xf numFmtId="0" fontId="22" fillId="0" borderId="0">
      <alignment vertical="center"/>
    </xf>
    <xf numFmtId="0" fontId="30" fillId="0" borderId="0">
      <alignment vertical="center"/>
    </xf>
    <xf numFmtId="0" fontId="31" fillId="0" borderId="0"/>
    <xf numFmtId="0" fontId="5" fillId="0" borderId="0">
      <alignment vertical="center"/>
    </xf>
    <xf numFmtId="0" fontId="5" fillId="0" borderId="0">
      <alignment vertical="center"/>
    </xf>
    <xf numFmtId="0" fontId="7" fillId="0" borderId="0">
      <alignment vertical="center"/>
    </xf>
    <xf numFmtId="38" fontId="7" fillId="0" borderId="0" applyFont="0" applyFill="0" applyBorder="0" applyAlignment="0" applyProtection="0">
      <alignment vertical="center"/>
    </xf>
    <xf numFmtId="0" fontId="21" fillId="0" borderId="0"/>
    <xf numFmtId="0" fontId="5" fillId="0" borderId="0">
      <alignment vertical="center"/>
    </xf>
    <xf numFmtId="0" fontId="10" fillId="0" borderId="0"/>
    <xf numFmtId="0" fontId="9" fillId="0" borderId="0"/>
    <xf numFmtId="0" fontId="43" fillId="0" borderId="0"/>
    <xf numFmtId="0" fontId="9" fillId="0" borderId="0"/>
    <xf numFmtId="0" fontId="76" fillId="0" borderId="0"/>
    <xf numFmtId="0" fontId="2" fillId="0" borderId="0">
      <alignment vertical="center"/>
    </xf>
    <xf numFmtId="38" fontId="5"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cellStyleXfs>
  <cellXfs count="2222">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6" fillId="0" borderId="0" xfId="0" applyFont="1">
      <alignment vertical="center"/>
    </xf>
    <xf numFmtId="0" fontId="13" fillId="0" borderId="0" xfId="0" applyFont="1">
      <alignment vertical="center"/>
    </xf>
    <xf numFmtId="0" fontId="18" fillId="0" borderId="0" xfId="0" applyFont="1">
      <alignment vertical="center"/>
    </xf>
    <xf numFmtId="0" fontId="28" fillId="0" borderId="0" xfId="0" applyFont="1">
      <alignment vertical="center"/>
    </xf>
    <xf numFmtId="0" fontId="24" fillId="0" borderId="0" xfId="0" applyFont="1">
      <alignment vertical="center"/>
    </xf>
    <xf numFmtId="0" fontId="24" fillId="0" borderId="0" xfId="0" applyFont="1" applyAlignment="1">
      <alignment horizontal="center" vertical="center"/>
    </xf>
    <xf numFmtId="0" fontId="24" fillId="0" borderId="8" xfId="0" applyFont="1" applyBorder="1">
      <alignment vertical="center"/>
    </xf>
    <xf numFmtId="0" fontId="24" fillId="0" borderId="8" xfId="0" applyFont="1" applyBorder="1" applyAlignment="1">
      <alignment horizontal="center" vertical="center"/>
    </xf>
    <xf numFmtId="0" fontId="35" fillId="0" borderId="0" xfId="0" applyFont="1">
      <alignment vertical="center"/>
    </xf>
    <xf numFmtId="0" fontId="14" fillId="0" borderId="0" xfId="0" applyFont="1">
      <alignment vertical="center"/>
    </xf>
    <xf numFmtId="0" fontId="0" fillId="0" borderId="0" xfId="0" applyAlignment="1">
      <alignment vertical="top" wrapText="1"/>
    </xf>
    <xf numFmtId="0" fontId="0" fillId="0" borderId="0" xfId="0" applyAlignment="1">
      <alignment vertical="top"/>
    </xf>
    <xf numFmtId="0" fontId="6" fillId="4" borderId="23" xfId="0" applyFont="1" applyFill="1" applyBorder="1" applyAlignment="1">
      <alignment horizontal="center" vertical="center"/>
    </xf>
    <xf numFmtId="0" fontId="37" fillId="0" borderId="0" xfId="0" applyFont="1" applyAlignment="1">
      <alignment horizontal="center" vertical="center"/>
    </xf>
    <xf numFmtId="0" fontId="38" fillId="4" borderId="23" xfId="0" applyFont="1" applyFill="1" applyBorder="1" applyAlignment="1">
      <alignment horizontal="center" vertical="center" wrapText="1"/>
    </xf>
    <xf numFmtId="0" fontId="0" fillId="4" borderId="23" xfId="0" applyFill="1" applyBorder="1">
      <alignment vertical="center"/>
    </xf>
    <xf numFmtId="0" fontId="0" fillId="0" borderId="23" xfId="0" applyBorder="1">
      <alignment vertical="center"/>
    </xf>
    <xf numFmtId="14" fontId="0" fillId="0" borderId="23" xfId="0" applyNumberFormat="1" applyBorder="1">
      <alignment vertical="center"/>
    </xf>
    <xf numFmtId="0" fontId="24" fillId="0" borderId="0" xfId="0" applyFont="1" applyAlignment="1">
      <alignment horizontal="right" vertical="center"/>
    </xf>
    <xf numFmtId="0" fontId="0" fillId="2" borderId="33" xfId="0" applyFill="1" applyBorder="1" applyAlignment="1">
      <alignment horizontal="center" vertical="center"/>
    </xf>
    <xf numFmtId="0" fontId="0" fillId="6" borderId="33" xfId="0" applyFill="1" applyBorder="1" applyAlignment="1">
      <alignment horizontal="center" vertical="center"/>
    </xf>
    <xf numFmtId="0" fontId="12" fillId="0" borderId="0" xfId="0" applyFont="1" applyAlignment="1">
      <alignment vertical="center" wrapText="1"/>
    </xf>
    <xf numFmtId="0" fontId="0" fillId="7" borderId="33" xfId="0" applyFill="1" applyBorder="1" applyAlignment="1">
      <alignment horizontal="center" vertical="center"/>
    </xf>
    <xf numFmtId="0" fontId="0" fillId="7" borderId="34" xfId="0" applyFill="1" applyBorder="1" applyAlignment="1">
      <alignment horizontal="center" vertical="center"/>
    </xf>
    <xf numFmtId="0" fontId="0" fillId="2" borderId="34" xfId="0" applyFill="1" applyBorder="1" applyAlignment="1">
      <alignment horizontal="center" vertical="center"/>
    </xf>
    <xf numFmtId="0" fontId="0" fillId="6" borderId="34" xfId="0" applyFill="1" applyBorder="1" applyAlignment="1">
      <alignment horizontal="center" vertical="center"/>
    </xf>
    <xf numFmtId="0" fontId="26" fillId="0" borderId="0" xfId="0" applyFont="1">
      <alignment vertical="center"/>
    </xf>
    <xf numFmtId="0" fontId="23" fillId="0" borderId="0" xfId="0" applyFont="1" applyAlignment="1">
      <alignment horizontal="left" vertical="center"/>
    </xf>
    <xf numFmtId="0" fontId="24" fillId="0" borderId="0" xfId="0" applyFont="1" applyAlignment="1">
      <alignment horizontal="left" vertical="center" indent="1"/>
    </xf>
    <xf numFmtId="0" fontId="24" fillId="0" borderId="0" xfId="0" applyFont="1" applyAlignment="1">
      <alignment horizontal="left"/>
    </xf>
    <xf numFmtId="0" fontId="24" fillId="0" borderId="0" xfId="0" applyFont="1" applyAlignment="1"/>
    <xf numFmtId="0" fontId="24" fillId="0" borderId="0" xfId="0" applyFont="1" applyAlignment="1">
      <alignment horizontal="left" indent="1"/>
    </xf>
    <xf numFmtId="0" fontId="18" fillId="0" borderId="0" xfId="0" applyFont="1" applyAlignment="1"/>
    <xf numFmtId="0" fontId="18" fillId="0" borderId="8" xfId="0" applyFont="1" applyBorder="1" applyAlignment="1"/>
    <xf numFmtId="0" fontId="18" fillId="0" borderId="0" xfId="0" applyFont="1" applyAlignment="1">
      <alignment horizontal="right" justifyLastLine="1"/>
    </xf>
    <xf numFmtId="0" fontId="18" fillId="0" borderId="0" xfId="0" applyFont="1" applyAlignment="1">
      <alignment horizontal="left" indent="1"/>
    </xf>
    <xf numFmtId="0" fontId="18" fillId="0" borderId="23" xfId="0" applyFont="1" applyBorder="1" applyAlignment="1">
      <alignment horizontal="distributed" vertical="center" justifyLastLine="1"/>
    </xf>
    <xf numFmtId="0" fontId="18" fillId="0" borderId="23" xfId="0" applyFont="1" applyBorder="1" applyAlignment="1">
      <alignment horizontal="center" vertical="center"/>
    </xf>
    <xf numFmtId="0" fontId="23" fillId="0" borderId="0" xfId="0" applyFont="1">
      <alignment vertical="center"/>
    </xf>
    <xf numFmtId="0" fontId="23" fillId="0" borderId="0" xfId="0" applyFont="1" applyAlignment="1"/>
    <xf numFmtId="0" fontId="23" fillId="0" borderId="2" xfId="0" applyFont="1" applyBorder="1" applyAlignment="1"/>
    <xf numFmtId="0" fontId="23" fillId="0" borderId="5" xfId="0" applyFont="1" applyBorder="1">
      <alignment vertical="center"/>
    </xf>
    <xf numFmtId="0" fontId="23" fillId="0" borderId="4" xfId="0" applyFont="1" applyBorder="1">
      <alignment vertical="center"/>
    </xf>
    <xf numFmtId="0" fontId="23" fillId="0" borderId="6" xfId="0" applyFont="1" applyBorder="1">
      <alignment vertical="center"/>
    </xf>
    <xf numFmtId="0" fontId="23" fillId="0" borderId="10" xfId="0" applyFont="1" applyBorder="1" applyAlignment="1">
      <alignment horizontal="left" vertical="center" indent="1"/>
    </xf>
    <xf numFmtId="0" fontId="23" fillId="0" borderId="0" xfId="0" applyFont="1" applyAlignment="1">
      <alignment horizontal="left" vertical="center" indent="1"/>
    </xf>
    <xf numFmtId="0" fontId="23" fillId="0" borderId="11" xfId="0" applyFont="1" applyBorder="1">
      <alignment vertical="center"/>
    </xf>
    <xf numFmtId="0" fontId="23" fillId="0" borderId="10" xfId="0" applyFont="1" applyBorder="1">
      <alignment vertical="center"/>
    </xf>
    <xf numFmtId="0" fontId="23" fillId="0" borderId="7" xfId="0" applyFont="1" applyBorder="1">
      <alignment vertical="center"/>
    </xf>
    <xf numFmtId="0" fontId="23" fillId="0" borderId="8" xfId="0" applyFont="1" applyBorder="1">
      <alignment vertical="center"/>
    </xf>
    <xf numFmtId="0" fontId="23" fillId="0" borderId="9" xfId="0" applyFont="1" applyBorder="1">
      <alignment vertical="center"/>
    </xf>
    <xf numFmtId="0" fontId="23" fillId="0" borderId="23" xfId="0" applyFont="1" applyBorder="1" applyAlignment="1">
      <alignment horizontal="center" vertical="center"/>
    </xf>
    <xf numFmtId="0" fontId="23" fillId="0" borderId="23" xfId="0" applyFont="1" applyBorder="1" applyAlignment="1">
      <alignment horizontal="center" vertical="center" wrapText="1"/>
    </xf>
    <xf numFmtId="0" fontId="23" fillId="0" borderId="22" xfId="0" applyFont="1" applyBorder="1" applyAlignment="1">
      <alignment horizontal="left" vertical="center" wrapText="1"/>
    </xf>
    <xf numFmtId="0" fontId="23" fillId="0" borderId="24" xfId="0" applyFont="1" applyBorder="1" applyAlignment="1">
      <alignment horizontal="center" vertical="center"/>
    </xf>
    <xf numFmtId="49" fontId="23" fillId="0" borderId="0" xfId="0" applyNumberFormat="1" applyFont="1" applyAlignment="1">
      <alignment horizontal="right" vertical="center"/>
    </xf>
    <xf numFmtId="0" fontId="23" fillId="0" borderId="0" xfId="0" applyFont="1" applyAlignment="1">
      <alignment wrapText="1"/>
    </xf>
    <xf numFmtId="14" fontId="23" fillId="0" borderId="0" xfId="0" applyNumberFormat="1" applyFont="1">
      <alignment vertical="center"/>
    </xf>
    <xf numFmtId="0" fontId="23" fillId="0" borderId="0" xfId="0" applyFont="1" applyAlignment="1">
      <alignment vertical="top"/>
    </xf>
    <xf numFmtId="0" fontId="23" fillId="0" borderId="0" xfId="0" applyFont="1" applyAlignment="1">
      <alignment vertical="top" justifyLastLine="1"/>
    </xf>
    <xf numFmtId="0" fontId="23" fillId="0" borderId="0" xfId="0" applyFont="1" applyAlignment="1">
      <alignment vertical="top" wrapText="1"/>
    </xf>
    <xf numFmtId="14" fontId="23" fillId="0" borderId="0" xfId="0" applyNumberFormat="1" applyFont="1" applyAlignment="1"/>
    <xf numFmtId="0" fontId="23" fillId="0" borderId="8" xfId="0" applyFont="1" applyBorder="1" applyAlignment="1"/>
    <xf numFmtId="0" fontId="44" fillId="0" borderId="23" xfId="0" applyFont="1" applyBorder="1" applyAlignment="1">
      <alignment horizontal="center" vertical="center"/>
    </xf>
    <xf numFmtId="0" fontId="23" fillId="0" borderId="22" xfId="0" applyFont="1" applyBorder="1">
      <alignment vertical="center"/>
    </xf>
    <xf numFmtId="0" fontId="24" fillId="0" borderId="9" xfId="0" applyFont="1" applyBorder="1">
      <alignment vertical="center"/>
    </xf>
    <xf numFmtId="0" fontId="24" fillId="0" borderId="2" xfId="0" applyFont="1" applyBorder="1" applyAlignment="1">
      <alignment horizontal="center" vertical="center"/>
    </xf>
    <xf numFmtId="0" fontId="24" fillId="0" borderId="2" xfId="0" applyFont="1" applyBorder="1" applyAlignment="1">
      <alignment horizontal="center"/>
    </xf>
    <xf numFmtId="0" fontId="24" fillId="0" borderId="2" xfId="0" applyFont="1" applyBorder="1">
      <alignment vertical="center"/>
    </xf>
    <xf numFmtId="0" fontId="24" fillId="0" borderId="3" xfId="0" applyFont="1" applyBorder="1">
      <alignment vertical="center"/>
    </xf>
    <xf numFmtId="0" fontId="23" fillId="0" borderId="4" xfId="0" applyFont="1" applyBorder="1" applyAlignment="1">
      <alignment horizontal="center" vertical="center"/>
    </xf>
    <xf numFmtId="0" fontId="23" fillId="0" borderId="8" xfId="0" applyFont="1" applyBorder="1" applyAlignment="1">
      <alignment horizontal="center" vertical="center"/>
    </xf>
    <xf numFmtId="0" fontId="43" fillId="0" borderId="0" xfId="8" applyFont="1">
      <alignment vertical="center"/>
    </xf>
    <xf numFmtId="0" fontId="66" fillId="0" borderId="0" xfId="8" applyFont="1" applyAlignment="1">
      <alignment horizontal="centerContinuous" vertical="center"/>
    </xf>
    <xf numFmtId="0" fontId="66" fillId="0" borderId="0" xfId="8" applyFont="1" applyAlignment="1">
      <alignment horizontal="right" vertical="center"/>
    </xf>
    <xf numFmtId="0" fontId="66" fillId="7" borderId="0" xfId="8" applyFont="1" applyFill="1">
      <alignment vertical="center"/>
    </xf>
    <xf numFmtId="0" fontId="66" fillId="0" borderId="0" xfId="8" applyFont="1">
      <alignment vertical="center"/>
    </xf>
    <xf numFmtId="0" fontId="66" fillId="0" borderId="0" xfId="8" applyFont="1" applyAlignment="1">
      <alignment horizontal="center" vertical="center"/>
    </xf>
    <xf numFmtId="0" fontId="43" fillId="0" borderId="106" xfId="8" applyFont="1" applyBorder="1">
      <alignment vertical="center"/>
    </xf>
    <xf numFmtId="0" fontId="43" fillId="0" borderId="108" xfId="8" applyFont="1" applyBorder="1">
      <alignment vertical="center"/>
    </xf>
    <xf numFmtId="0" fontId="43" fillId="0" borderId="109" xfId="8" applyFont="1" applyBorder="1">
      <alignment vertical="center"/>
    </xf>
    <xf numFmtId="0" fontId="43" fillId="0" borderId="107" xfId="8" applyFont="1" applyBorder="1">
      <alignment vertical="center"/>
    </xf>
    <xf numFmtId="0" fontId="43" fillId="0" borderId="110" xfId="8" applyFont="1" applyBorder="1">
      <alignment vertical="center"/>
    </xf>
    <xf numFmtId="0" fontId="68" fillId="0" borderId="25" xfId="8" applyFont="1" applyBorder="1" applyAlignment="1">
      <alignment horizontal="center" vertical="center"/>
    </xf>
    <xf numFmtId="0" fontId="66" fillId="0" borderId="121" xfId="8" applyFont="1" applyBorder="1" applyAlignment="1">
      <alignment horizontal="center" vertical="center"/>
    </xf>
    <xf numFmtId="0" fontId="43" fillId="7" borderId="23" xfId="8" applyFont="1" applyFill="1" applyBorder="1">
      <alignment vertical="center"/>
    </xf>
    <xf numFmtId="0" fontId="68" fillId="0" borderId="130" xfId="8" applyFont="1" applyBorder="1" applyAlignment="1">
      <alignment horizontal="center" vertical="center"/>
    </xf>
    <xf numFmtId="0" fontId="68" fillId="0" borderId="131" xfId="8" applyFont="1" applyBorder="1" applyAlignment="1">
      <alignment horizontal="center" vertical="center"/>
    </xf>
    <xf numFmtId="0" fontId="42" fillId="7" borderId="44" xfId="16" applyFont="1" applyFill="1" applyBorder="1" applyAlignment="1" applyProtection="1">
      <alignment horizontal="center"/>
      <protection locked="0"/>
    </xf>
    <xf numFmtId="0" fontId="24" fillId="0" borderId="1" xfId="0" applyFont="1" applyBorder="1">
      <alignment vertical="center"/>
    </xf>
    <xf numFmtId="0" fontId="24" fillId="0" borderId="22" xfId="0" applyFont="1" applyBorder="1" applyAlignment="1">
      <alignment horizontal="center" vertical="center"/>
    </xf>
    <xf numFmtId="0" fontId="24" fillId="0" borderId="25" xfId="0" applyFont="1" applyBorder="1" applyAlignment="1">
      <alignment horizontal="center" vertical="center"/>
    </xf>
    <xf numFmtId="0" fontId="24" fillId="0" borderId="2" xfId="0" applyFont="1" applyBorder="1" applyAlignment="1">
      <alignment horizontal="right" vertical="center"/>
    </xf>
    <xf numFmtId="0" fontId="24" fillId="6" borderId="2" xfId="0" applyFont="1" applyFill="1" applyBorder="1" applyAlignment="1">
      <alignment horizontal="center" vertical="center"/>
    </xf>
    <xf numFmtId="0" fontId="24" fillId="7" borderId="8" xfId="0" applyFont="1" applyFill="1" applyBorder="1">
      <alignment vertical="center"/>
    </xf>
    <xf numFmtId="0" fontId="24" fillId="7" borderId="9" xfId="0" applyFont="1" applyFill="1" applyBorder="1">
      <alignment vertical="center"/>
    </xf>
    <xf numFmtId="0" fontId="24" fillId="7" borderId="3" xfId="0" applyFont="1" applyFill="1" applyBorder="1">
      <alignment vertical="center"/>
    </xf>
    <xf numFmtId="0" fontId="24" fillId="0" borderId="2" xfId="0" applyFont="1" applyBorder="1" applyAlignment="1"/>
    <xf numFmtId="0" fontId="24" fillId="0" borderId="0" xfId="0" applyFont="1" applyAlignment="1">
      <alignment horizontal="left" vertical="center" indent="2"/>
    </xf>
    <xf numFmtId="0" fontId="24" fillId="0" borderId="23" xfId="0" applyFont="1" applyBorder="1" applyAlignment="1">
      <alignment horizontal="center" vertical="center"/>
    </xf>
    <xf numFmtId="0" fontId="24" fillId="0" borderId="8" xfId="0" applyFont="1" applyBorder="1" applyAlignment="1">
      <alignment horizontal="right" vertical="center"/>
    </xf>
    <xf numFmtId="0" fontId="26" fillId="0" borderId="10" xfId="0" applyFont="1" applyBorder="1" applyAlignment="1"/>
    <xf numFmtId="0" fontId="26" fillId="0" borderId="11" xfId="0" applyFont="1" applyBorder="1" applyAlignment="1">
      <alignment horizontal="right" vertical="top"/>
    </xf>
    <xf numFmtId="0" fontId="24" fillId="0" borderId="0" xfId="0" applyFont="1" applyAlignment="1">
      <alignment horizontal="right"/>
    </xf>
    <xf numFmtId="0" fontId="26" fillId="0" borderId="0" xfId="0" applyFont="1" applyAlignment="1">
      <alignment horizontal="right"/>
    </xf>
    <xf numFmtId="0" fontId="26" fillId="0" borderId="0" xfId="0" applyFont="1" applyAlignment="1">
      <alignment horizontal="left"/>
    </xf>
    <xf numFmtId="0" fontId="23" fillId="7" borderId="2" xfId="0" applyFont="1" applyFill="1" applyBorder="1">
      <alignment vertical="center"/>
    </xf>
    <xf numFmtId="0" fontId="23" fillId="7" borderId="3" xfId="0" applyFont="1" applyFill="1" applyBorder="1">
      <alignment vertical="center"/>
    </xf>
    <xf numFmtId="0" fontId="23" fillId="7" borderId="0" xfId="0" applyFont="1" applyFill="1">
      <alignment vertical="center"/>
    </xf>
    <xf numFmtId="14" fontId="23" fillId="2" borderId="8" xfId="0" applyNumberFormat="1" applyFont="1" applyFill="1" applyBorder="1" applyAlignment="1"/>
    <xf numFmtId="0" fontId="78" fillId="0" borderId="0" xfId="12" applyFont="1">
      <alignment vertical="center"/>
    </xf>
    <xf numFmtId="0" fontId="78" fillId="0" borderId="0" xfId="12" applyFont="1" applyAlignment="1">
      <alignment horizontal="left" vertical="center"/>
    </xf>
    <xf numFmtId="0" fontId="78" fillId="0" borderId="0" xfId="12" applyFont="1" applyAlignment="1">
      <alignment horizontal="center" vertical="center"/>
    </xf>
    <xf numFmtId="178" fontId="78" fillId="0" borderId="0" xfId="12" applyNumberFormat="1" applyFont="1" applyAlignment="1">
      <alignment horizontal="center" vertical="center"/>
    </xf>
    <xf numFmtId="14" fontId="78" fillId="0" borderId="0" xfId="12" applyNumberFormat="1" applyFont="1" applyAlignment="1">
      <alignment horizontal="center" vertical="center"/>
    </xf>
    <xf numFmtId="0" fontId="78" fillId="0" borderId="8" xfId="12" applyFont="1" applyBorder="1">
      <alignment vertical="center"/>
    </xf>
    <xf numFmtId="0" fontId="78" fillId="3" borderId="23" xfId="12" applyFont="1" applyFill="1" applyBorder="1" applyAlignment="1">
      <alignment horizontal="center" vertical="center"/>
    </xf>
    <xf numFmtId="0" fontId="78" fillId="3" borderId="23" xfId="12" applyFont="1" applyFill="1" applyBorder="1" applyAlignment="1">
      <alignment horizontal="center" vertical="center" shrinkToFit="1"/>
    </xf>
    <xf numFmtId="178" fontId="78" fillId="3" borderId="23" xfId="12" applyNumberFormat="1" applyFont="1" applyFill="1" applyBorder="1" applyAlignment="1">
      <alignment horizontal="center" vertical="center" shrinkToFit="1"/>
    </xf>
    <xf numFmtId="0" fontId="78" fillId="0" borderId="23" xfId="12" applyFont="1" applyBorder="1" applyAlignment="1">
      <alignment horizontal="center" vertical="center" shrinkToFit="1"/>
    </xf>
    <xf numFmtId="0" fontId="78" fillId="0" borderId="0" xfId="12" applyFont="1" applyAlignment="1">
      <alignment vertical="center" shrinkToFit="1"/>
    </xf>
    <xf numFmtId="0" fontId="78" fillId="3" borderId="1" xfId="12" applyFont="1" applyFill="1" applyBorder="1" applyAlignment="1">
      <alignment horizontal="centerContinuous" vertical="center"/>
    </xf>
    <xf numFmtId="0" fontId="78" fillId="3" borderId="2" xfId="12" applyFont="1" applyFill="1" applyBorder="1" applyAlignment="1">
      <alignment horizontal="centerContinuous" vertical="center"/>
    </xf>
    <xf numFmtId="0" fontId="78" fillId="3" borderId="3" xfId="12" applyFont="1" applyFill="1" applyBorder="1" applyAlignment="1">
      <alignment horizontal="centerContinuous" vertical="center"/>
    </xf>
    <xf numFmtId="0" fontId="78" fillId="0" borderId="0" xfId="0" applyFont="1">
      <alignment vertical="center"/>
    </xf>
    <xf numFmtId="0" fontId="79" fillId="2" borderId="1" xfId="0" applyFont="1" applyFill="1" applyBorder="1" applyAlignment="1">
      <alignment horizontal="centerContinuous" vertical="center"/>
    </xf>
    <xf numFmtId="0" fontId="79" fillId="2" borderId="2" xfId="0" applyFont="1" applyFill="1" applyBorder="1" applyAlignment="1">
      <alignment horizontal="centerContinuous" vertical="center"/>
    </xf>
    <xf numFmtId="0" fontId="79" fillId="2" borderId="3" xfId="0" applyFont="1" applyFill="1" applyBorder="1" applyAlignment="1">
      <alignment horizontal="centerContinuous" vertical="center"/>
    </xf>
    <xf numFmtId="0" fontId="78" fillId="2" borderId="2" xfId="0" applyFont="1" applyFill="1" applyBorder="1" applyAlignment="1">
      <alignment horizontal="centerContinuous" vertical="center"/>
    </xf>
    <xf numFmtId="0" fontId="78" fillId="2" borderId="3" xfId="0" applyFont="1" applyFill="1" applyBorder="1" applyAlignment="1">
      <alignment horizontal="centerContinuous" vertical="center"/>
    </xf>
    <xf numFmtId="5" fontId="79" fillId="2" borderId="1" xfId="0" applyNumberFormat="1" applyFont="1" applyFill="1" applyBorder="1" applyAlignment="1">
      <alignment horizontal="centerContinuous" vertical="center"/>
    </xf>
    <xf numFmtId="5" fontId="79" fillId="2" borderId="2" xfId="0" applyNumberFormat="1" applyFont="1" applyFill="1" applyBorder="1" applyAlignment="1">
      <alignment horizontal="centerContinuous" vertical="center"/>
    </xf>
    <xf numFmtId="5" fontId="79" fillId="2" borderId="3" xfId="0" applyNumberFormat="1" applyFont="1" applyFill="1" applyBorder="1" applyAlignment="1">
      <alignment horizontal="centerContinuous" vertical="center"/>
    </xf>
    <xf numFmtId="0" fontId="78" fillId="2" borderId="23" xfId="0" applyFont="1" applyFill="1" applyBorder="1">
      <alignment vertical="center"/>
    </xf>
    <xf numFmtId="0" fontId="78" fillId="2" borderId="23" xfId="0" applyFont="1" applyFill="1" applyBorder="1" applyAlignment="1">
      <alignment horizontal="centerContinuous" vertical="center"/>
    </xf>
    <xf numFmtId="0" fontId="78" fillId="2" borderId="23" xfId="0" applyFont="1" applyFill="1" applyBorder="1" applyAlignment="1">
      <alignment horizontal="center" vertical="center"/>
    </xf>
    <xf numFmtId="0" fontId="78" fillId="10" borderId="23" xfId="0" applyFont="1" applyFill="1" applyBorder="1" applyAlignment="1">
      <alignment horizontal="center" vertical="center"/>
    </xf>
    <xf numFmtId="14" fontId="79" fillId="2" borderId="2" xfId="0" applyNumberFormat="1" applyFont="1" applyFill="1" applyBorder="1" applyAlignment="1">
      <alignment horizontal="centerContinuous" vertical="center"/>
    </xf>
    <xf numFmtId="14" fontId="79" fillId="2" borderId="3" xfId="0" applyNumberFormat="1" applyFont="1" applyFill="1" applyBorder="1" applyAlignment="1">
      <alignment horizontal="centerContinuous" vertical="center"/>
    </xf>
    <xf numFmtId="14" fontId="78" fillId="2" borderId="23" xfId="0" applyNumberFormat="1" applyFont="1" applyFill="1" applyBorder="1" applyAlignment="1">
      <alignment horizontal="center" vertical="center"/>
    </xf>
    <xf numFmtId="14" fontId="78" fillId="0" borderId="0" xfId="0" applyNumberFormat="1" applyFont="1">
      <alignment vertical="center"/>
    </xf>
    <xf numFmtId="0" fontId="78" fillId="0" borderId="0" xfId="0" applyFont="1" applyAlignment="1">
      <alignment horizontal="right" vertical="center"/>
    </xf>
    <xf numFmtId="0" fontId="83" fillId="0" borderId="23" xfId="0" applyFont="1" applyBorder="1" applyAlignment="1">
      <alignment vertical="center" shrinkToFit="1"/>
    </xf>
    <xf numFmtId="14" fontId="83" fillId="0" borderId="23" xfId="0" applyNumberFormat="1" applyFont="1" applyBorder="1" applyAlignment="1">
      <alignment vertical="center" shrinkToFit="1"/>
    </xf>
    <xf numFmtId="178" fontId="83" fillId="0" borderId="23" xfId="0" applyNumberFormat="1" applyFont="1" applyBorder="1" applyAlignment="1">
      <alignment vertical="center" shrinkToFit="1"/>
    </xf>
    <xf numFmtId="38" fontId="83" fillId="0" borderId="23" xfId="19" applyFont="1" applyBorder="1" applyAlignment="1">
      <alignment vertical="center" shrinkToFit="1"/>
    </xf>
    <xf numFmtId="0" fontId="6" fillId="0" borderId="5" xfId="0" applyFont="1" applyBorder="1" applyAlignment="1">
      <alignment horizontal="center" vertical="center"/>
    </xf>
    <xf numFmtId="0" fontId="0" fillId="0" borderId="23" xfId="0" applyBorder="1" applyAlignment="1">
      <alignment horizontal="center" vertical="center"/>
    </xf>
    <xf numFmtId="14" fontId="0" fillId="0" borderId="23" xfId="0" applyNumberFormat="1" applyBorder="1" applyAlignment="1">
      <alignment horizontal="center" vertical="center"/>
    </xf>
    <xf numFmtId="0" fontId="0" fillId="2" borderId="23" xfId="0" applyFill="1" applyBorder="1" applyAlignment="1">
      <alignment horizontal="center" vertical="center"/>
    </xf>
    <xf numFmtId="0" fontId="0" fillId="2" borderId="23" xfId="0" applyFill="1" applyBorder="1">
      <alignment vertical="center"/>
    </xf>
    <xf numFmtId="0" fontId="6" fillId="0" borderId="0" xfId="0" applyFont="1" applyAlignment="1">
      <alignment horizontal="center" vertical="center"/>
    </xf>
    <xf numFmtId="0" fontId="6" fillId="0" borderId="1" xfId="0" applyFont="1" applyBorder="1">
      <alignment vertical="center"/>
    </xf>
    <xf numFmtId="31" fontId="18" fillId="2" borderId="0" xfId="0" applyNumberFormat="1" applyFont="1" applyFill="1" applyAlignment="1">
      <alignment horizontal="distributed" vertical="center"/>
    </xf>
    <xf numFmtId="14" fontId="18" fillId="2" borderId="23" xfId="0" applyNumberFormat="1" applyFont="1" applyFill="1" applyBorder="1">
      <alignment vertical="center"/>
    </xf>
    <xf numFmtId="0" fontId="18" fillId="2" borderId="23" xfId="0" applyFont="1" applyFill="1" applyBorder="1" applyAlignment="1">
      <alignment vertical="center" shrinkToFit="1"/>
    </xf>
    <xf numFmtId="201" fontId="24" fillId="2" borderId="0" xfId="0" applyNumberFormat="1" applyFont="1" applyFill="1" applyAlignment="1">
      <alignment horizontal="center" vertical="center"/>
    </xf>
    <xf numFmtId="0" fontId="78" fillId="0" borderId="0" xfId="12" applyFont="1" applyAlignment="1">
      <alignment horizontal="right" vertical="center"/>
    </xf>
    <xf numFmtId="0" fontId="80" fillId="0" borderId="0" xfId="12" applyFont="1" applyAlignment="1">
      <alignment horizontal="left" vertical="center"/>
    </xf>
    <xf numFmtId="180" fontId="78" fillId="12" borderId="23" xfId="12" applyNumberFormat="1" applyFont="1" applyFill="1" applyBorder="1" applyAlignment="1">
      <alignment horizontal="center" vertical="center" shrinkToFit="1"/>
    </xf>
    <xf numFmtId="0" fontId="78" fillId="12" borderId="23" xfId="12" applyFont="1" applyFill="1" applyBorder="1" applyAlignment="1">
      <alignment horizontal="center" vertical="center" shrinkToFit="1"/>
    </xf>
    <xf numFmtId="14" fontId="0" fillId="6" borderId="23" xfId="0" applyNumberFormat="1" applyFill="1" applyBorder="1" applyAlignment="1">
      <alignment horizontal="center" vertical="center" shrinkToFit="1"/>
    </xf>
    <xf numFmtId="0" fontId="24" fillId="0" borderId="0" xfId="0" applyFont="1" applyAlignment="1">
      <alignment horizontal="left" vertical="center"/>
    </xf>
    <xf numFmtId="0" fontId="24" fillId="0" borderId="0" xfId="0" applyFont="1" applyAlignment="1">
      <alignment horizontal="distributed" vertical="center" justifyLastLine="1"/>
    </xf>
    <xf numFmtId="0" fontId="24" fillId="0" borderId="0" xfId="0" applyFont="1" applyAlignment="1">
      <alignment vertical="center" justifyLastLine="1"/>
    </xf>
    <xf numFmtId="49" fontId="24" fillId="0" borderId="0" xfId="0" applyNumberFormat="1" applyFont="1" applyAlignment="1">
      <alignment horizontal="left" vertical="center"/>
    </xf>
    <xf numFmtId="0" fontId="63" fillId="0" borderId="0" xfId="0" applyFont="1">
      <alignment vertical="center"/>
    </xf>
    <xf numFmtId="49" fontId="24" fillId="0" borderId="0" xfId="0" applyNumberFormat="1" applyFont="1" applyAlignment="1">
      <alignment horizontal="right" vertical="center"/>
    </xf>
    <xf numFmtId="56" fontId="24" fillId="7" borderId="5" xfId="0" applyNumberFormat="1" applyFont="1" applyFill="1" applyBorder="1" applyAlignment="1" applyProtection="1">
      <alignment horizontal="center" vertical="center"/>
      <protection locked="0"/>
    </xf>
    <xf numFmtId="202" fontId="24" fillId="7" borderId="7" xfId="0" applyNumberFormat="1" applyFont="1" applyFill="1" applyBorder="1" applyAlignment="1" applyProtection="1">
      <alignment horizontal="center" vertical="center"/>
      <protection locked="0"/>
    </xf>
    <xf numFmtId="56" fontId="24" fillId="7" borderId="6" xfId="0" applyNumberFormat="1" applyFont="1" applyFill="1" applyBorder="1" applyAlignment="1" applyProtection="1">
      <alignment horizontal="center" vertical="center"/>
      <protection locked="0"/>
    </xf>
    <xf numFmtId="202" fontId="24" fillId="7" borderId="9" xfId="0" applyNumberFormat="1" applyFont="1" applyFill="1" applyBorder="1" applyAlignment="1" applyProtection="1">
      <alignment horizontal="center" vertical="center"/>
      <protection locked="0"/>
    </xf>
    <xf numFmtId="0" fontId="24" fillId="7" borderId="23" xfId="0" applyFont="1" applyFill="1" applyBorder="1" applyAlignment="1" applyProtection="1">
      <alignment horizontal="center" vertical="center"/>
      <protection locked="0"/>
    </xf>
    <xf numFmtId="0" fontId="42" fillId="0" borderId="0" xfId="17" applyFont="1"/>
    <xf numFmtId="0" fontId="42" fillId="0" borderId="0" xfId="17" applyFont="1" applyAlignment="1">
      <alignment horizontal="center" vertical="center"/>
    </xf>
    <xf numFmtId="0" fontId="29" fillId="0" borderId="0" xfId="17" applyFont="1"/>
    <xf numFmtId="0" fontId="29" fillId="0" borderId="0" xfId="17" applyFont="1" applyAlignment="1">
      <alignment horizontal="left"/>
    </xf>
    <xf numFmtId="0" fontId="29" fillId="0" borderId="0" xfId="17" applyFont="1" applyAlignment="1">
      <alignment vertical="center"/>
    </xf>
    <xf numFmtId="0" fontId="47" fillId="0" borderId="0" xfId="17" applyFont="1"/>
    <xf numFmtId="0" fontId="42" fillId="0" borderId="0" xfId="17" applyFont="1" applyAlignment="1">
      <alignment horizontal="center"/>
    </xf>
    <xf numFmtId="14" fontId="42" fillId="0" borderId="55" xfId="16" applyNumberFormat="1" applyFont="1" applyBorder="1" applyAlignment="1">
      <alignment horizontal="left" wrapText="1"/>
    </xf>
    <xf numFmtId="0" fontId="42" fillId="0" borderId="55" xfId="16" applyFont="1" applyBorder="1" applyAlignment="1">
      <alignment horizontal="left" wrapText="1"/>
    </xf>
    <xf numFmtId="49" fontId="42" fillId="0" borderId="43" xfId="17" applyNumberFormat="1" applyFont="1" applyBorder="1" applyAlignment="1">
      <alignment horizontal="center"/>
    </xf>
    <xf numFmtId="0" fontId="42" fillId="0" borderId="0" xfId="17" applyFont="1" applyAlignment="1">
      <alignment horizontal="center" wrapText="1"/>
    </xf>
    <xf numFmtId="0" fontId="42" fillId="2" borderId="0" xfId="17" applyFont="1" applyFill="1" applyAlignment="1">
      <alignment horizontal="center" wrapText="1"/>
    </xf>
    <xf numFmtId="0" fontId="42" fillId="0" borderId="0" xfId="17" quotePrefix="1" applyFont="1"/>
    <xf numFmtId="0" fontId="41" fillId="0" borderId="0" xfId="17" applyFont="1"/>
    <xf numFmtId="0" fontId="42" fillId="0" borderId="0" xfId="17" applyFont="1" applyAlignment="1">
      <alignment horizontal="centerContinuous" vertical="center" wrapText="1"/>
    </xf>
    <xf numFmtId="0" fontId="42" fillId="0" borderId="0" xfId="17" applyFont="1" applyAlignment="1">
      <alignment horizontal="left" vertical="center"/>
    </xf>
    <xf numFmtId="0" fontId="42" fillId="0" borderId="44" xfId="17" applyFont="1" applyBorder="1" applyAlignment="1">
      <alignment horizontal="center" vertical="center"/>
    </xf>
    <xf numFmtId="0" fontId="42" fillId="0" borderId="72" xfId="17" quotePrefix="1" applyFont="1" applyBorder="1" applyAlignment="1">
      <alignment horizontal="center" vertical="center" wrapText="1"/>
    </xf>
    <xf numFmtId="0" fontId="42" fillId="0" borderId="73" xfId="17" quotePrefix="1" applyFont="1" applyBorder="1" applyAlignment="1">
      <alignment horizontal="center" vertical="center" wrapText="1"/>
    </xf>
    <xf numFmtId="0" fontId="42" fillId="0" borderId="74" xfId="17" quotePrefix="1" applyFont="1" applyBorder="1" applyAlignment="1">
      <alignment vertical="center" wrapText="1"/>
    </xf>
    <xf numFmtId="0" fontId="42" fillId="0" borderId="0" xfId="17" applyFont="1" applyAlignment="1">
      <alignment vertical="center"/>
    </xf>
    <xf numFmtId="14" fontId="83" fillId="6" borderId="23" xfId="0" applyNumberFormat="1" applyFont="1" applyFill="1" applyBorder="1" applyAlignment="1">
      <alignment vertical="center" shrinkToFit="1"/>
    </xf>
    <xf numFmtId="14" fontId="78" fillId="6" borderId="23" xfId="0" applyNumberFormat="1" applyFont="1" applyFill="1" applyBorder="1" applyAlignment="1">
      <alignment vertical="center" shrinkToFit="1"/>
    </xf>
    <xf numFmtId="0" fontId="78" fillId="0" borderId="23" xfId="0" applyFont="1" applyBorder="1" applyAlignment="1" applyProtection="1">
      <alignment vertical="center" shrinkToFit="1"/>
      <protection locked="0"/>
    </xf>
    <xf numFmtId="14" fontId="78" fillId="0" borderId="23" xfId="0" applyNumberFormat="1" applyFont="1" applyBorder="1" applyAlignment="1" applyProtection="1">
      <alignment vertical="center" shrinkToFit="1"/>
      <protection locked="0"/>
    </xf>
    <xf numFmtId="14" fontId="79" fillId="0" borderId="23" xfId="0" applyNumberFormat="1" applyFont="1" applyBorder="1" applyAlignment="1" applyProtection="1">
      <alignment vertical="center" shrinkToFit="1"/>
      <protection locked="0"/>
    </xf>
    <xf numFmtId="0" fontId="79" fillId="0" borderId="23" xfId="0" quotePrefix="1" applyFont="1" applyBorder="1" applyAlignment="1" applyProtection="1">
      <alignment vertical="center" shrinkToFit="1"/>
      <protection locked="0"/>
    </xf>
    <xf numFmtId="178" fontId="78" fillId="0" borderId="23" xfId="0" quotePrefix="1" applyNumberFormat="1" applyFont="1" applyBorder="1" applyAlignment="1" applyProtection="1">
      <alignment vertical="center" shrinkToFit="1"/>
      <protection locked="0"/>
    </xf>
    <xf numFmtId="38" fontId="78" fillId="0" borderId="23" xfId="19" applyFont="1" applyBorder="1" applyAlignment="1" applyProtection="1">
      <alignment vertical="center" shrinkToFit="1"/>
      <protection locked="0"/>
    </xf>
    <xf numFmtId="178" fontId="79" fillId="0" borderId="23" xfId="0" quotePrefix="1" applyNumberFormat="1" applyFont="1" applyBorder="1" applyAlignment="1" applyProtection="1">
      <alignment vertical="center" shrinkToFit="1"/>
      <protection locked="0"/>
    </xf>
    <xf numFmtId="178" fontId="78" fillId="0" borderId="23" xfId="0" applyNumberFormat="1" applyFont="1" applyBorder="1" applyAlignment="1" applyProtection="1">
      <alignment vertical="center" shrinkToFit="1"/>
      <protection locked="0"/>
    </xf>
    <xf numFmtId="0" fontId="42" fillId="0" borderId="0" xfId="16" applyFont="1"/>
    <xf numFmtId="0" fontId="41" fillId="0" borderId="0" xfId="16" applyFont="1" applyAlignment="1">
      <alignment vertical="center"/>
    </xf>
    <xf numFmtId="0" fontId="39" fillId="0" borderId="0" xfId="16" applyFont="1"/>
    <xf numFmtId="0" fontId="19" fillId="0" borderId="0" xfId="16" applyFont="1" applyAlignment="1">
      <alignment vertical="center"/>
    </xf>
    <xf numFmtId="0" fontId="54" fillId="0" borderId="0" xfId="16" quotePrefix="1" applyFont="1" applyAlignment="1">
      <alignment horizontal="left" vertical="center"/>
    </xf>
    <xf numFmtId="0" fontId="54" fillId="0" borderId="0" xfId="16" applyFont="1" applyAlignment="1">
      <alignment horizontal="left" vertical="center"/>
    </xf>
    <xf numFmtId="0" fontId="41" fillId="0" borderId="0" xfId="16" applyFont="1"/>
    <xf numFmtId="0" fontId="42" fillId="0" borderId="0" xfId="16" applyFont="1" applyAlignment="1">
      <alignment horizontal="right"/>
    </xf>
    <xf numFmtId="0" fontId="74" fillId="0" borderId="0" xfId="16" applyFont="1"/>
    <xf numFmtId="0" fontId="42" fillId="0" borderId="55" xfId="16" applyFont="1" applyBorder="1" applyAlignment="1">
      <alignment horizontal="center" vertical="center"/>
    </xf>
    <xf numFmtId="0" fontId="39" fillId="0" borderId="0" xfId="16" quotePrefix="1" applyFont="1" applyAlignment="1">
      <alignment vertical="center"/>
    </xf>
    <xf numFmtId="0" fontId="42" fillId="0" borderId="44" xfId="16" applyFont="1" applyBorder="1" applyAlignment="1">
      <alignment horizontal="center" vertical="center"/>
    </xf>
    <xf numFmtId="0" fontId="42" fillId="0" borderId="0" xfId="16" applyFont="1" applyAlignment="1">
      <alignment horizontal="left"/>
    </xf>
    <xf numFmtId="49" fontId="42" fillId="0" borderId="55" xfId="16" applyNumberFormat="1" applyFont="1" applyBorder="1"/>
    <xf numFmtId="0" fontId="42" fillId="0" borderId="55" xfId="16" applyFont="1" applyBorder="1"/>
    <xf numFmtId="0" fontId="42" fillId="0" borderId="0" xfId="16" applyFont="1" applyAlignment="1">
      <alignment horizontal="right" wrapText="1"/>
    </xf>
    <xf numFmtId="0" fontId="42" fillId="0" borderId="43" xfId="16" applyFont="1" applyBorder="1"/>
    <xf numFmtId="203" fontId="42" fillId="2" borderId="0" xfId="16" applyNumberFormat="1" applyFont="1" applyFill="1" applyAlignment="1">
      <alignment horizontal="distributed" wrapText="1"/>
    </xf>
    <xf numFmtId="0" fontId="42" fillId="0" borderId="43" xfId="16" applyFont="1" applyBorder="1" applyAlignment="1">
      <alignment horizontal="left" vertical="center"/>
    </xf>
    <xf numFmtId="0" fontId="75" fillId="0" borderId="0" xfId="16" applyFont="1"/>
    <xf numFmtId="0" fontId="75" fillId="0" borderId="0" xfId="16" applyFont="1" applyAlignment="1">
      <alignment vertical="center"/>
    </xf>
    <xf numFmtId="0" fontId="42" fillId="0" borderId="0" xfId="16" applyFont="1" applyAlignment="1">
      <alignment horizontal="center" vertical="center"/>
    </xf>
    <xf numFmtId="0" fontId="21" fillId="0" borderId="43" xfId="16" applyFont="1" applyBorder="1" applyAlignment="1">
      <alignment horizontal="left" vertical="center"/>
    </xf>
    <xf numFmtId="0" fontId="42" fillId="0" borderId="0" xfId="16" quotePrefix="1" applyFont="1"/>
    <xf numFmtId="185" fontId="42" fillId="7" borderId="0" xfId="16" applyNumberFormat="1" applyFont="1" applyFill="1" applyAlignment="1" applyProtection="1">
      <alignment horizontal="distributed"/>
      <protection locked="0"/>
    </xf>
    <xf numFmtId="0" fontId="41" fillId="0" borderId="0" xfId="11" applyFont="1" applyAlignment="1">
      <alignment horizontal="left" vertical="top" indent="1"/>
    </xf>
    <xf numFmtId="0" fontId="21" fillId="0" borderId="0" xfId="11"/>
    <xf numFmtId="0" fontId="21" fillId="0" borderId="0" xfId="11" applyAlignment="1">
      <alignment horizontal="right"/>
    </xf>
    <xf numFmtId="14" fontId="21" fillId="0" borderId="0" xfId="11" applyNumberFormat="1" applyAlignment="1">
      <alignment horizontal="center"/>
    </xf>
    <xf numFmtId="0" fontId="16" fillId="0" borderId="0" xfId="11" applyFont="1"/>
    <xf numFmtId="0" fontId="21" fillId="0" borderId="0" xfId="11" applyAlignment="1">
      <alignment horizontal="left" vertical="top" wrapText="1"/>
    </xf>
    <xf numFmtId="0" fontId="41" fillId="0" borderId="0" xfId="11" applyFont="1" applyAlignment="1">
      <alignment wrapText="1"/>
    </xf>
    <xf numFmtId="0" fontId="17" fillId="0" borderId="5" xfId="11" applyFont="1" applyBorder="1"/>
    <xf numFmtId="0" fontId="19" fillId="0" borderId="4" xfId="11" applyFont="1" applyBorder="1"/>
    <xf numFmtId="0" fontId="21" fillId="0" borderId="4" xfId="11" applyBorder="1"/>
    <xf numFmtId="0" fontId="21" fillId="0" borderId="6" xfId="11" applyBorder="1"/>
    <xf numFmtId="0" fontId="21" fillId="0" borderId="10" xfId="11" applyBorder="1"/>
    <xf numFmtId="0" fontId="21" fillId="0" borderId="5" xfId="11" applyBorder="1"/>
    <xf numFmtId="0" fontId="17" fillId="0" borderId="10" xfId="11" applyFont="1" applyBorder="1"/>
    <xf numFmtId="0" fontId="19" fillId="0" borderId="0" xfId="11" applyFont="1"/>
    <xf numFmtId="0" fontId="21" fillId="0" borderId="11" xfId="11" applyBorder="1"/>
    <xf numFmtId="0" fontId="21" fillId="0" borderId="0" xfId="11" applyAlignment="1">
      <alignment vertical="top" wrapText="1"/>
    </xf>
    <xf numFmtId="0" fontId="20" fillId="0" borderId="0" xfId="11" applyFont="1"/>
    <xf numFmtId="0" fontId="19" fillId="0" borderId="10" xfId="11" applyFont="1" applyBorder="1" applyAlignment="1">
      <alignment horizontal="left" indent="1"/>
    </xf>
    <xf numFmtId="0" fontId="19" fillId="0" borderId="0" xfId="11" applyFont="1" applyAlignment="1">
      <alignment horizontal="center" shrinkToFit="1"/>
    </xf>
    <xf numFmtId="0" fontId="21" fillId="0" borderId="0" xfId="11" applyAlignment="1">
      <alignment shrinkToFit="1"/>
    </xf>
    <xf numFmtId="0" fontId="19" fillId="0" borderId="0" xfId="11" applyFont="1" applyAlignment="1">
      <alignment horizontal="center"/>
    </xf>
    <xf numFmtId="0" fontId="21" fillId="0" borderId="7" xfId="11" applyBorder="1"/>
    <xf numFmtId="0" fontId="21" fillId="0" borderId="8" xfId="11" applyBorder="1"/>
    <xf numFmtId="0" fontId="21" fillId="0" borderId="9" xfId="11" applyBorder="1"/>
    <xf numFmtId="0" fontId="21" fillId="0" borderId="8" xfId="11" applyBorder="1" applyAlignment="1">
      <alignment horizontal="left" indent="1"/>
    </xf>
    <xf numFmtId="0" fontId="19" fillId="0" borderId="8" xfId="11" applyFont="1" applyBorder="1"/>
    <xf numFmtId="0" fontId="21" fillId="0" borderId="4" xfId="11" applyBorder="1" applyAlignment="1">
      <alignment horizontal="left" indent="1"/>
    </xf>
    <xf numFmtId="0" fontId="21" fillId="0" borderId="0" xfId="11" applyAlignment="1">
      <alignment horizontal="left" indent="1"/>
    </xf>
    <xf numFmtId="0" fontId="17" fillId="0" borderId="7" xfId="11" applyFont="1" applyBorder="1"/>
    <xf numFmtId="0" fontId="20" fillId="0" borderId="8" xfId="11" applyFont="1" applyBorder="1"/>
    <xf numFmtId="0" fontId="64" fillId="0" borderId="0" xfId="11" applyFont="1" applyAlignment="1">
      <alignment horizontal="center" vertical="center"/>
    </xf>
    <xf numFmtId="0" fontId="64" fillId="0" borderId="11" xfId="11" applyFont="1" applyBorder="1" applyAlignment="1">
      <alignment horizontal="center" vertical="center"/>
    </xf>
    <xf numFmtId="0" fontId="21" fillId="7" borderId="23" xfId="11" applyFill="1" applyBorder="1"/>
    <xf numFmtId="0" fontId="19" fillId="0" borderId="0" xfId="11" applyFont="1" applyAlignment="1">
      <alignment horizontal="left" indent="1"/>
    </xf>
    <xf numFmtId="0" fontId="21" fillId="0" borderId="8" xfId="11" applyBorder="1" applyAlignment="1">
      <alignment horizontal="center"/>
    </xf>
    <xf numFmtId="49" fontId="64" fillId="0" borderId="0" xfId="11" applyNumberFormat="1" applyFont="1" applyAlignment="1">
      <alignment horizontal="center"/>
    </xf>
    <xf numFmtId="0" fontId="18" fillId="0" borderId="0" xfId="11" applyFont="1"/>
    <xf numFmtId="0" fontId="21" fillId="0" borderId="4" xfId="11" applyBorder="1" applyAlignment="1">
      <alignment horizontal="right"/>
    </xf>
    <xf numFmtId="0" fontId="21" fillId="0" borderId="4" xfId="11" applyBorder="1" applyAlignment="1">
      <alignment horizontal="center"/>
    </xf>
    <xf numFmtId="0" fontId="21" fillId="0" borderId="4" xfId="11" applyBorder="1" applyAlignment="1">
      <alignment horizontal="left"/>
    </xf>
    <xf numFmtId="0" fontId="19" fillId="0" borderId="0" xfId="11" applyFont="1" applyAlignment="1">
      <alignment vertical="center"/>
    </xf>
    <xf numFmtId="0" fontId="19" fillId="0" borderId="11" xfId="11" applyFont="1" applyBorder="1" applyAlignment="1">
      <alignment vertical="center"/>
    </xf>
    <xf numFmtId="181" fontId="21" fillId="0" borderId="10" xfId="11" applyNumberFormat="1" applyBorder="1" applyAlignment="1">
      <alignment justifyLastLine="1"/>
    </xf>
    <xf numFmtId="181" fontId="21" fillId="0" borderId="0" xfId="11" applyNumberFormat="1" applyAlignment="1">
      <alignment justifyLastLine="1"/>
    </xf>
    <xf numFmtId="0" fontId="19" fillId="0" borderId="7" xfId="11" applyFont="1" applyBorder="1" applyAlignment="1">
      <alignment vertical="center"/>
    </xf>
    <xf numFmtId="194" fontId="64" fillId="0" borderId="0" xfId="11" applyNumberFormat="1" applyFont="1" applyAlignment="1">
      <alignment horizontal="right"/>
    </xf>
    <xf numFmtId="0" fontId="21" fillId="0" borderId="0" xfId="11" applyAlignment="1">
      <alignment horizontal="left"/>
    </xf>
    <xf numFmtId="0" fontId="21" fillId="7" borderId="5" xfId="11" applyFill="1" applyBorder="1"/>
    <xf numFmtId="0" fontId="21" fillId="7" borderId="4" xfId="11" applyFill="1" applyBorder="1"/>
    <xf numFmtId="0" fontId="21" fillId="7" borderId="6" xfId="11" applyFill="1" applyBorder="1"/>
    <xf numFmtId="0" fontId="19" fillId="0" borderId="8" xfId="11" applyFont="1" applyBorder="1" applyAlignment="1">
      <alignment vertical="center"/>
    </xf>
    <xf numFmtId="0" fontId="19" fillId="0" borderId="9" xfId="11" applyFont="1" applyBorder="1" applyAlignment="1">
      <alignment vertical="center"/>
    </xf>
    <xf numFmtId="0" fontId="21" fillId="7" borderId="10" xfId="11" applyFill="1" applyBorder="1"/>
    <xf numFmtId="0" fontId="21" fillId="7" borderId="0" xfId="11" applyFill="1"/>
    <xf numFmtId="0" fontId="21" fillId="7" borderId="11" xfId="11" applyFill="1" applyBorder="1"/>
    <xf numFmtId="0" fontId="21" fillId="7" borderId="10" xfId="11" applyFill="1" applyBorder="1" applyAlignment="1">
      <alignment horizontal="left" indent="1"/>
    </xf>
    <xf numFmtId="0" fontId="21" fillId="7" borderId="11" xfId="11" applyFill="1" applyBorder="1" applyAlignment="1">
      <alignment horizontal="left" indent="1"/>
    </xf>
    <xf numFmtId="0" fontId="21" fillId="0" borderId="23" xfId="11" applyBorder="1" applyAlignment="1">
      <alignment horizontal="center"/>
    </xf>
    <xf numFmtId="0" fontId="21" fillId="0" borderId="0" xfId="11" applyAlignment="1">
      <alignment horizontal="center"/>
    </xf>
    <xf numFmtId="196" fontId="21" fillId="0" borderId="0" xfId="11" applyNumberFormat="1" applyAlignment="1">
      <alignment horizontal="center"/>
    </xf>
    <xf numFmtId="49" fontId="21" fillId="0" borderId="0" xfId="11" applyNumberFormat="1" applyAlignment="1">
      <alignment horizontal="center"/>
    </xf>
    <xf numFmtId="49" fontId="19" fillId="0" borderId="99" xfId="11" applyNumberFormat="1" applyFont="1" applyBorder="1" applyAlignment="1">
      <alignment horizontal="center" vertical="center"/>
    </xf>
    <xf numFmtId="49" fontId="19" fillId="0" borderId="99" xfId="11" applyNumberFormat="1" applyFont="1" applyBorder="1" applyAlignment="1">
      <alignment horizontal="center" vertical="center" shrinkToFit="1"/>
    </xf>
    <xf numFmtId="49" fontId="19" fillId="0" borderId="99" xfId="11" applyNumberFormat="1" applyFont="1" applyBorder="1" applyAlignment="1">
      <alignment horizontal="center"/>
    </xf>
    <xf numFmtId="0" fontId="19" fillId="0" borderId="0" xfId="11" applyFont="1" applyAlignment="1">
      <alignment horizontal="left"/>
    </xf>
    <xf numFmtId="49" fontId="19" fillId="0" borderId="102" xfId="11" applyNumberFormat="1" applyFont="1" applyBorder="1" applyAlignment="1">
      <alignment horizontal="center" vertical="center"/>
    </xf>
    <xf numFmtId="49" fontId="19" fillId="0" borderId="102" xfId="11" applyNumberFormat="1" applyFont="1" applyBorder="1" applyAlignment="1">
      <alignment horizontal="center" vertical="center" shrinkToFit="1"/>
    </xf>
    <xf numFmtId="49" fontId="19" fillId="0" borderId="102" xfId="11" applyNumberFormat="1" applyFont="1" applyBorder="1" applyAlignment="1">
      <alignment horizontal="center"/>
    </xf>
    <xf numFmtId="0" fontId="21" fillId="0" borderId="0" xfId="11" applyAlignment="1">
      <alignment horizontal="left" vertical="center"/>
    </xf>
    <xf numFmtId="197" fontId="19" fillId="0" borderId="0" xfId="11" applyNumberFormat="1" applyFont="1" applyAlignment="1">
      <alignment horizontal="left"/>
    </xf>
    <xf numFmtId="49" fontId="19" fillId="0" borderId="167" xfId="11" applyNumberFormat="1" applyFont="1" applyBorder="1" applyAlignment="1">
      <alignment horizontal="center" vertical="center"/>
    </xf>
    <xf numFmtId="49" fontId="19" fillId="0" borderId="167" xfId="11" applyNumberFormat="1" applyFont="1" applyBorder="1" applyAlignment="1">
      <alignment horizontal="center" vertical="center" shrinkToFit="1"/>
    </xf>
    <xf numFmtId="49" fontId="19" fillId="0" borderId="167" xfId="11" applyNumberFormat="1" applyFont="1" applyBorder="1" applyAlignment="1">
      <alignment horizontal="center"/>
    </xf>
    <xf numFmtId="200" fontId="19" fillId="0" borderId="0" xfId="11" applyNumberFormat="1" applyFont="1" applyAlignment="1">
      <alignment horizontal="center" vertical="center"/>
    </xf>
    <xf numFmtId="181" fontId="64" fillId="0" borderId="0" xfId="11" applyNumberFormat="1" applyFont="1" applyAlignment="1">
      <alignment horizontal="distributed" indent="5"/>
    </xf>
    <xf numFmtId="0" fontId="64" fillId="0" borderId="0" xfId="11" applyFont="1" applyAlignment="1">
      <alignment horizontal="left" indent="1"/>
    </xf>
    <xf numFmtId="0" fontId="19" fillId="0" borderId="5" xfId="11" applyFont="1" applyBorder="1"/>
    <xf numFmtId="0" fontId="19" fillId="0" borderId="6" xfId="11" applyFont="1" applyBorder="1"/>
    <xf numFmtId="0" fontId="19" fillId="0" borderId="10" xfId="11" applyFont="1" applyBorder="1"/>
    <xf numFmtId="0" fontId="19" fillId="0" borderId="11" xfId="11" applyFont="1" applyBorder="1"/>
    <xf numFmtId="0" fontId="21" fillId="0" borderId="10" xfId="11" applyBorder="1" applyAlignment="1">
      <alignment vertical="top"/>
    </xf>
    <xf numFmtId="0" fontId="64" fillId="7" borderId="0" xfId="11" applyFont="1" applyFill="1" applyAlignment="1">
      <alignment horizontal="right"/>
    </xf>
    <xf numFmtId="0" fontId="21" fillId="9" borderId="11" xfId="11" applyFill="1" applyBorder="1"/>
    <xf numFmtId="0" fontId="21" fillId="0" borderId="0" xfId="11" applyAlignment="1">
      <alignment vertical="center"/>
    </xf>
    <xf numFmtId="0" fontId="19" fillId="0" borderId="7" xfId="11" applyFont="1" applyBorder="1"/>
    <xf numFmtId="0" fontId="19" fillId="0" borderId="9" xfId="11" applyFont="1" applyBorder="1"/>
    <xf numFmtId="0" fontId="21" fillId="0" borderId="8" xfId="11" applyBorder="1" applyAlignment="1">
      <alignment vertical="center"/>
    </xf>
    <xf numFmtId="0" fontId="21" fillId="9" borderId="9" xfId="11" applyFill="1" applyBorder="1"/>
    <xf numFmtId="49" fontId="19" fillId="0" borderId="159" xfId="11" applyNumberFormat="1" applyFont="1" applyBorder="1" applyAlignment="1">
      <alignment horizontal="center" vertical="center"/>
    </xf>
    <xf numFmtId="49" fontId="19" fillId="0" borderId="159" xfId="11" applyNumberFormat="1" applyFont="1" applyBorder="1" applyAlignment="1">
      <alignment horizontal="center" vertical="center" shrinkToFit="1"/>
    </xf>
    <xf numFmtId="49" fontId="19" fillId="0" borderId="163" xfId="11" applyNumberFormat="1" applyFont="1" applyBorder="1" applyAlignment="1">
      <alignment horizontal="center"/>
    </xf>
    <xf numFmtId="49" fontId="24" fillId="0" borderId="163" xfId="11" applyNumberFormat="1" applyFont="1" applyBorder="1" applyAlignment="1">
      <alignment horizontal="center"/>
    </xf>
    <xf numFmtId="49" fontId="19" fillId="0" borderId="159" xfId="11" applyNumberFormat="1" applyFont="1" applyBorder="1" applyAlignment="1">
      <alignment horizontal="center"/>
    </xf>
    <xf numFmtId="0" fontId="19" fillId="0" borderId="18" xfId="11" applyFont="1" applyBorder="1" applyAlignment="1">
      <alignment horizontal="left" vertical="center" shrinkToFit="1"/>
    </xf>
    <xf numFmtId="49" fontId="19" fillId="0" borderId="8" xfId="11" applyNumberFormat="1" applyFont="1" applyBorder="1" applyAlignment="1">
      <alignment horizontal="center"/>
    </xf>
    <xf numFmtId="197" fontId="19" fillId="0" borderId="166" xfId="11" applyNumberFormat="1" applyFont="1" applyBorder="1" applyAlignment="1">
      <alignment horizontal="left"/>
    </xf>
    <xf numFmtId="197" fontId="19" fillId="0" borderId="8" xfId="11" applyNumberFormat="1" applyFont="1" applyBorder="1" applyAlignment="1">
      <alignment horizontal="left"/>
    </xf>
    <xf numFmtId="197" fontId="19" fillId="0" borderId="9" xfId="11" applyNumberFormat="1" applyFont="1" applyBorder="1" applyAlignment="1">
      <alignment horizontal="left"/>
    </xf>
    <xf numFmtId="0" fontId="21" fillId="7" borderId="0" xfId="11" applyFill="1" applyAlignment="1">
      <alignment horizontal="right"/>
    </xf>
    <xf numFmtId="0" fontId="21" fillId="7" borderId="0" xfId="11" applyFill="1" applyAlignment="1">
      <alignment horizontal="left"/>
    </xf>
    <xf numFmtId="0" fontId="21" fillId="7" borderId="8" xfId="11" applyFill="1" applyBorder="1"/>
    <xf numFmtId="0" fontId="21" fillId="7" borderId="9" xfId="11" applyFill="1" applyBorder="1"/>
    <xf numFmtId="0" fontId="24" fillId="0" borderId="10" xfId="11" applyFont="1" applyBorder="1" applyAlignment="1">
      <alignment horizontal="left" indent="1"/>
    </xf>
    <xf numFmtId="0" fontId="19" fillId="0" borderId="10" xfId="11" applyFont="1" applyBorder="1" applyAlignment="1">
      <alignment shrinkToFit="1"/>
    </xf>
    <xf numFmtId="0" fontId="19" fillId="0" borderId="0" xfId="11" applyFont="1" applyAlignment="1">
      <alignment shrinkToFit="1"/>
    </xf>
    <xf numFmtId="0" fontId="19" fillId="0" borderId="11" xfId="11" applyFont="1" applyBorder="1" applyAlignment="1">
      <alignment shrinkToFit="1"/>
    </xf>
    <xf numFmtId="191" fontId="23" fillId="7" borderId="22" xfId="0" applyNumberFormat="1" applyFont="1" applyFill="1" applyBorder="1" applyAlignment="1" applyProtection="1">
      <alignment horizontal="center" vertical="center" wrapText="1"/>
      <protection locked="0"/>
    </xf>
    <xf numFmtId="191" fontId="23" fillId="7" borderId="25" xfId="0" applyNumberFormat="1" applyFont="1" applyFill="1" applyBorder="1" applyAlignment="1" applyProtection="1">
      <alignment horizontal="center" vertical="center"/>
      <protection locked="0"/>
    </xf>
    <xf numFmtId="0" fontId="78" fillId="0" borderId="23" xfId="12" applyFont="1" applyBorder="1" applyAlignment="1" applyProtection="1">
      <alignment horizontal="center" vertical="center" shrinkToFit="1"/>
      <protection locked="0"/>
    </xf>
    <xf numFmtId="178" fontId="79" fillId="0" borderId="23" xfId="12" applyNumberFormat="1" applyFont="1" applyBorder="1" applyAlignment="1" applyProtection="1">
      <alignment horizontal="center" vertical="center" shrinkToFit="1"/>
      <protection locked="0"/>
    </xf>
    <xf numFmtId="177" fontId="79" fillId="0" borderId="23" xfId="12" applyNumberFormat="1" applyFont="1" applyBorder="1" applyAlignment="1" applyProtection="1">
      <alignment horizontal="center" vertical="center" shrinkToFit="1"/>
      <protection locked="0"/>
    </xf>
    <xf numFmtId="179" fontId="79" fillId="0" borderId="23" xfId="12" applyNumberFormat="1" applyFont="1" applyBorder="1" applyAlignment="1" applyProtection="1">
      <alignment horizontal="center" vertical="center" wrapText="1" shrinkToFit="1"/>
      <protection locked="0"/>
    </xf>
    <xf numFmtId="14" fontId="78" fillId="0" borderId="23" xfId="12" applyNumberFormat="1" applyFont="1" applyBorder="1" applyAlignment="1" applyProtection="1">
      <alignment horizontal="center" vertical="center" shrinkToFit="1"/>
      <protection locked="0"/>
    </xf>
    <xf numFmtId="178" fontId="78" fillId="0" borderId="23" xfId="12" applyNumberFormat="1" applyFont="1" applyBorder="1" applyAlignment="1" applyProtection="1">
      <alignment horizontal="center" vertical="center" shrinkToFit="1"/>
      <protection locked="0"/>
    </xf>
    <xf numFmtId="179" fontId="79" fillId="0" borderId="23" xfId="12" applyNumberFormat="1" applyFont="1" applyBorder="1" applyAlignment="1" applyProtection="1">
      <alignment horizontal="center" vertical="center" shrinkToFit="1"/>
      <protection locked="0"/>
    </xf>
    <xf numFmtId="0" fontId="78" fillId="0" borderId="23" xfId="12" applyFont="1" applyBorder="1" applyAlignment="1" applyProtection="1">
      <alignment horizontal="center" vertical="center"/>
      <protection locked="0"/>
    </xf>
    <xf numFmtId="178" fontId="78" fillId="0" borderId="23" xfId="12" applyNumberFormat="1" applyFont="1" applyBorder="1" applyAlignment="1" applyProtection="1">
      <alignment horizontal="center" vertical="center"/>
      <protection locked="0"/>
    </xf>
    <xf numFmtId="182" fontId="78" fillId="0" borderId="23" xfId="12" applyNumberFormat="1" applyFont="1" applyBorder="1" applyAlignment="1" applyProtection="1">
      <alignment horizontal="center" vertical="center" shrinkToFit="1"/>
      <protection locked="0"/>
    </xf>
    <xf numFmtId="0" fontId="78" fillId="0" borderId="23" xfId="12" applyFont="1" applyBorder="1" applyAlignment="1" applyProtection="1">
      <alignment vertical="center" shrinkToFit="1"/>
      <protection locked="0"/>
    </xf>
    <xf numFmtId="186" fontId="78" fillId="0" borderId="23" xfId="12" applyNumberFormat="1" applyFont="1" applyBorder="1" applyAlignment="1" applyProtection="1">
      <alignment horizontal="center" vertical="center" shrinkToFit="1"/>
      <protection locked="0"/>
    </xf>
    <xf numFmtId="0" fontId="25" fillId="0" borderId="23" xfId="12" applyFont="1" applyBorder="1" applyAlignment="1" applyProtection="1">
      <alignment vertical="center" shrinkToFit="1"/>
      <protection locked="0"/>
    </xf>
    <xf numFmtId="0" fontId="78" fillId="0" borderId="23" xfId="12" applyFont="1" applyBorder="1" applyAlignment="1" applyProtection="1">
      <alignment horizontal="center" vertical="center" wrapText="1" shrinkToFit="1"/>
      <protection locked="0"/>
    </xf>
    <xf numFmtId="0" fontId="78" fillId="0" borderId="23" xfId="12" applyFont="1" applyBorder="1" applyProtection="1">
      <alignment vertical="center"/>
      <protection locked="0"/>
    </xf>
    <xf numFmtId="14" fontId="78" fillId="13" borderId="0" xfId="12" applyNumberFormat="1" applyFont="1" applyFill="1" applyAlignment="1" applyProtection="1">
      <alignment horizontal="center" vertical="center"/>
      <protection locked="0"/>
    </xf>
    <xf numFmtId="0" fontId="42" fillId="0" borderId="0" xfId="14" applyFont="1"/>
    <xf numFmtId="0" fontId="21" fillId="0" borderId="0" xfId="14" applyFont="1" applyAlignment="1">
      <alignment horizontal="center" vertical="center"/>
    </xf>
    <xf numFmtId="0" fontId="21" fillId="0" borderId="0" xfId="14" applyFont="1"/>
    <xf numFmtId="0" fontId="19" fillId="0" borderId="0" xfId="14" applyFont="1"/>
    <xf numFmtId="0" fontId="42" fillId="0" borderId="0" xfId="14" quotePrefix="1" applyFont="1" applyAlignment="1">
      <alignment vertical="top" wrapText="1"/>
    </xf>
    <xf numFmtId="0" fontId="42" fillId="0" borderId="0" xfId="14" quotePrefix="1" applyFont="1" applyAlignment="1">
      <alignment vertical="top"/>
    </xf>
    <xf numFmtId="0" fontId="56" fillId="0" borderId="0" xfId="14" quotePrefix="1" applyFont="1" applyAlignment="1">
      <alignment horizontal="left" vertical="center"/>
    </xf>
    <xf numFmtId="0" fontId="56" fillId="0" borderId="0" xfId="14" applyFont="1" applyAlignment="1">
      <alignment horizontal="left" vertical="center"/>
    </xf>
    <xf numFmtId="0" fontId="56" fillId="0" borderId="0" xfId="14" applyFont="1" applyAlignment="1">
      <alignment horizontal="left"/>
    </xf>
    <xf numFmtId="0" fontId="40" fillId="0" borderId="0" xfId="14" applyFont="1"/>
    <xf numFmtId="0" fontId="54" fillId="0" borderId="0" xfId="14" applyFont="1"/>
    <xf numFmtId="0" fontId="19" fillId="0" borderId="0" xfId="14" applyFont="1" applyAlignment="1">
      <alignment horizontal="center"/>
    </xf>
    <xf numFmtId="0" fontId="42" fillId="0" borderId="0" xfId="14" applyFont="1" applyAlignment="1">
      <alignment horizontal="center" vertical="center"/>
    </xf>
    <xf numFmtId="0" fontId="17" fillId="0" borderId="0" xfId="14" applyFont="1"/>
    <xf numFmtId="0" fontId="17" fillId="0" borderId="0" xfId="14" applyFont="1" applyAlignment="1">
      <alignment horizontal="center"/>
    </xf>
    <xf numFmtId="49" fontId="21" fillId="0" borderId="0" xfId="14" applyNumberFormat="1" applyFont="1" applyAlignment="1">
      <alignment horizontal="center" vertical="center"/>
    </xf>
    <xf numFmtId="0" fontId="19" fillId="0" borderId="52" xfId="14" applyFont="1" applyBorder="1"/>
    <xf numFmtId="0" fontId="21" fillId="0" borderId="50" xfId="14" applyFont="1" applyBorder="1"/>
    <xf numFmtId="0" fontId="17" fillId="0" borderId="50" xfId="14" applyFont="1" applyBorder="1" applyAlignment="1">
      <alignment horizontal="center"/>
    </xf>
    <xf numFmtId="0" fontId="19" fillId="0" borderId="77" xfId="1" applyFont="1" applyBorder="1" applyAlignment="1">
      <alignment horizontal="center"/>
    </xf>
    <xf numFmtId="0" fontId="17" fillId="0" borderId="78" xfId="14" applyFont="1" applyBorder="1" applyAlignment="1">
      <alignment horizontal="left" vertical="center"/>
    </xf>
    <xf numFmtId="0" fontId="17" fillId="0" borderId="51" xfId="1" applyFont="1" applyBorder="1"/>
    <xf numFmtId="0" fontId="57" fillId="0" borderId="50" xfId="1" applyFont="1" applyBorder="1" applyAlignment="1">
      <alignment horizontal="center" vertical="center"/>
    </xf>
    <xf numFmtId="0" fontId="57" fillId="0" borderId="0" xfId="14" applyFont="1" applyAlignment="1">
      <alignment horizontal="center"/>
    </xf>
    <xf numFmtId="0" fontId="57" fillId="0" borderId="0" xfId="14" applyFont="1" applyAlignment="1">
      <alignment horizontal="center" vertical="center"/>
    </xf>
    <xf numFmtId="0" fontId="19" fillId="0" borderId="79" xfId="1" applyFont="1" applyBorder="1" applyAlignment="1">
      <alignment horizontal="center"/>
    </xf>
    <xf numFmtId="0" fontId="17" fillId="0" borderId="44" xfId="14" applyFont="1" applyBorder="1" applyAlignment="1">
      <alignment horizontal="left" vertical="center"/>
    </xf>
    <xf numFmtId="0" fontId="57" fillId="0" borderId="0" xfId="14" applyFont="1" applyAlignment="1">
      <alignment horizontal="center" vertical="center" textRotation="255"/>
    </xf>
    <xf numFmtId="0" fontId="17" fillId="0" borderId="0" xfId="14" applyFont="1" applyAlignment="1">
      <alignment horizontal="center" vertical="center"/>
    </xf>
    <xf numFmtId="0" fontId="19" fillId="0" borderId="80" xfId="14" applyFont="1" applyBorder="1"/>
    <xf numFmtId="0" fontId="19" fillId="0" borderId="81" xfId="14" applyFont="1" applyBorder="1"/>
    <xf numFmtId="0" fontId="19" fillId="0" borderId="82" xfId="14" applyFont="1" applyBorder="1"/>
    <xf numFmtId="0" fontId="19" fillId="0" borderId="83" xfId="14" applyFont="1" applyBorder="1"/>
    <xf numFmtId="0" fontId="21" fillId="0" borderId="84" xfId="1" applyFont="1" applyBorder="1"/>
    <xf numFmtId="0" fontId="21" fillId="0" borderId="85" xfId="14" applyFont="1" applyBorder="1"/>
    <xf numFmtId="0" fontId="19" fillId="0" borderId="86" xfId="14" applyFont="1" applyBorder="1"/>
    <xf numFmtId="0" fontId="19" fillId="0" borderId="87" xfId="14" applyFont="1" applyBorder="1"/>
    <xf numFmtId="0" fontId="19" fillId="0" borderId="88" xfId="14" applyFont="1" applyBorder="1"/>
    <xf numFmtId="0" fontId="19" fillId="0" borderId="43" xfId="14" applyFont="1" applyBorder="1"/>
    <xf numFmtId="0" fontId="19" fillId="0" borderId="84" xfId="1" applyFont="1" applyBorder="1" applyAlignment="1">
      <alignment horizontal="center"/>
    </xf>
    <xf numFmtId="0" fontId="17" fillId="0" borderId="51" xfId="14" applyFont="1" applyBorder="1" applyAlignment="1">
      <alignment horizontal="center"/>
    </xf>
    <xf numFmtId="0" fontId="17" fillId="0" borderId="0" xfId="1" applyFont="1"/>
    <xf numFmtId="0" fontId="57" fillId="0" borderId="0" xfId="1" applyFont="1" applyAlignment="1">
      <alignment horizontal="center" vertical="center"/>
    </xf>
    <xf numFmtId="0" fontId="58" fillId="0" borderId="0" xfId="14" applyFont="1"/>
    <xf numFmtId="0" fontId="19" fillId="0" borderId="0" xfId="1" applyFont="1" applyAlignment="1">
      <alignment horizontal="center"/>
    </xf>
    <xf numFmtId="0" fontId="9" fillId="0" borderId="0" xfId="14"/>
    <xf numFmtId="0" fontId="9" fillId="0" borderId="0" xfId="14" applyAlignment="1">
      <alignment horizontal="center" vertical="center"/>
    </xf>
    <xf numFmtId="0" fontId="59" fillId="0" borderId="0" xfId="14" applyFont="1" applyAlignment="1">
      <alignment horizontal="center" vertical="center"/>
    </xf>
    <xf numFmtId="49" fontId="59" fillId="0" borderId="0" xfId="14" applyNumberFormat="1" applyFont="1" applyAlignment="1">
      <alignment horizontal="center" vertical="center"/>
    </xf>
    <xf numFmtId="0" fontId="59" fillId="0" borderId="0" xfId="14" applyFont="1"/>
    <xf numFmtId="0" fontId="21" fillId="0" borderId="0" xfId="1" applyFont="1"/>
    <xf numFmtId="0" fontId="60" fillId="0" borderId="0" xfId="14" applyFont="1"/>
    <xf numFmtId="0" fontId="17" fillId="0" borderId="0" xfId="1" applyFont="1" applyAlignment="1">
      <alignment horizontal="center"/>
    </xf>
    <xf numFmtId="0" fontId="17" fillId="0" borderId="89" xfId="1" applyFont="1" applyBorder="1" applyAlignment="1">
      <alignment horizontal="center"/>
    </xf>
    <xf numFmtId="0" fontId="21" fillId="0" borderId="0" xfId="15" applyFont="1" applyAlignment="1">
      <alignment vertical="center"/>
    </xf>
    <xf numFmtId="0" fontId="55" fillId="0" borderId="2" xfId="14" applyFont="1" applyBorder="1" applyAlignment="1">
      <alignment horizontal="center" vertical="center"/>
    </xf>
    <xf numFmtId="0" fontId="21" fillId="0" borderId="24" xfId="14" applyFont="1" applyBorder="1"/>
    <xf numFmtId="0" fontId="20" fillId="0" borderId="0" xfId="14" applyFont="1"/>
    <xf numFmtId="0" fontId="20" fillId="0" borderId="0" xfId="14" quotePrefix="1" applyFont="1" applyAlignment="1">
      <alignment vertical="center"/>
    </xf>
    <xf numFmtId="0" fontId="20" fillId="0" borderId="0" xfId="14" applyFont="1" applyAlignment="1">
      <alignment vertical="center"/>
    </xf>
    <xf numFmtId="0" fontId="20" fillId="0" borderId="24" xfId="14" applyFont="1" applyBorder="1" applyAlignment="1">
      <alignment vertical="center"/>
    </xf>
    <xf numFmtId="0" fontId="20" fillId="2" borderId="10" xfId="14" applyFont="1" applyFill="1" applyBorder="1" applyAlignment="1">
      <alignment horizontal="center" vertical="center" textRotation="255" wrapText="1"/>
    </xf>
    <xf numFmtId="0" fontId="20" fillId="0" borderId="2" xfId="14" applyFont="1" applyBorder="1" applyAlignment="1">
      <alignment horizontal="center" vertical="center" shrinkToFit="1"/>
    </xf>
    <xf numFmtId="0" fontId="20" fillId="0" borderId="0" xfId="14" quotePrefix="1" applyFont="1"/>
    <xf numFmtId="0" fontId="20" fillId="0" borderId="0" xfId="15" applyFont="1" applyAlignment="1">
      <alignment vertical="center"/>
    </xf>
    <xf numFmtId="0" fontId="21" fillId="0" borderId="0" xfId="15" applyFont="1" applyAlignment="1">
      <alignment horizontal="distributed" vertical="center"/>
    </xf>
    <xf numFmtId="0" fontId="20" fillId="0" borderId="0" xfId="15" applyFont="1" applyAlignment="1">
      <alignment horizontal="distributed" vertical="center"/>
    </xf>
    <xf numFmtId="0" fontId="20" fillId="0" borderId="0" xfId="14" applyFont="1" applyProtection="1">
      <protection locked="0"/>
    </xf>
    <xf numFmtId="0" fontId="20" fillId="0" borderId="38" xfId="14" applyFont="1" applyBorder="1" applyProtection="1">
      <protection locked="0"/>
    </xf>
    <xf numFmtId="0" fontId="20" fillId="0" borderId="30" xfId="14" applyFont="1" applyBorder="1" applyProtection="1">
      <protection locked="0"/>
    </xf>
    <xf numFmtId="0" fontId="20" fillId="0" borderId="68" xfId="14" applyFont="1" applyBorder="1" applyProtection="1">
      <protection locked="0"/>
    </xf>
    <xf numFmtId="0" fontId="20" fillId="0" borderId="29" xfId="14" applyFont="1" applyBorder="1" applyProtection="1">
      <protection locked="0"/>
    </xf>
    <xf numFmtId="0" fontId="20" fillId="0" borderId="39" xfId="14" applyFont="1" applyBorder="1" applyProtection="1">
      <protection locked="0"/>
    </xf>
    <xf numFmtId="0" fontId="20" fillId="0" borderId="70" xfId="14" applyFont="1" applyBorder="1" applyProtection="1">
      <protection locked="0"/>
    </xf>
    <xf numFmtId="0" fontId="20" fillId="0" borderId="71" xfId="14" applyFont="1" applyBorder="1" applyProtection="1">
      <protection locked="0"/>
    </xf>
    <xf numFmtId="0" fontId="20" fillId="0" borderId="26" xfId="14" applyFont="1" applyBorder="1" applyProtection="1">
      <protection locked="0"/>
    </xf>
    <xf numFmtId="0" fontId="20" fillId="0" borderId="65" xfId="14" applyFont="1" applyBorder="1" applyProtection="1">
      <protection locked="0"/>
    </xf>
    <xf numFmtId="0" fontId="20" fillId="0" borderId="40" xfId="14" applyFont="1" applyBorder="1" applyProtection="1">
      <protection locked="0"/>
    </xf>
    <xf numFmtId="0" fontId="20" fillId="0" borderId="67" xfId="14" applyFont="1" applyBorder="1" applyProtection="1">
      <protection locked="0"/>
    </xf>
    <xf numFmtId="0" fontId="21" fillId="0" borderId="26" xfId="14" applyFont="1" applyBorder="1" applyProtection="1">
      <protection locked="0"/>
    </xf>
    <xf numFmtId="0" fontId="21" fillId="0" borderId="38" xfId="14" applyFont="1" applyBorder="1" applyProtection="1">
      <protection locked="0"/>
    </xf>
    <xf numFmtId="0" fontId="21" fillId="0" borderId="0" xfId="14" applyFont="1" applyProtection="1">
      <protection locked="0"/>
    </xf>
    <xf numFmtId="0" fontId="21" fillId="0" borderId="61" xfId="14" applyFont="1" applyBorder="1" applyProtection="1">
      <protection locked="0"/>
    </xf>
    <xf numFmtId="0" fontId="21" fillId="0" borderId="62" xfId="14" applyFont="1" applyBorder="1" applyProtection="1">
      <protection locked="0"/>
    </xf>
    <xf numFmtId="0" fontId="21" fillId="0" borderId="63" xfId="14" applyFont="1" applyBorder="1" applyProtection="1">
      <protection locked="0"/>
    </xf>
    <xf numFmtId="0" fontId="21" fillId="0" borderId="28" xfId="14" applyFont="1" applyBorder="1" applyProtection="1">
      <protection locked="0"/>
    </xf>
    <xf numFmtId="0" fontId="21" fillId="0" borderId="29" xfId="14" applyFont="1" applyBorder="1" applyProtection="1">
      <protection locked="0"/>
    </xf>
    <xf numFmtId="0" fontId="21" fillId="0" borderId="39" xfId="14" applyFont="1" applyBorder="1" applyProtection="1">
      <protection locked="0"/>
    </xf>
    <xf numFmtId="0" fontId="21" fillId="0" borderId="0" xfId="13" applyFont="1"/>
    <xf numFmtId="0" fontId="42" fillId="0" borderId="0" xfId="13" applyFont="1"/>
    <xf numFmtId="0" fontId="46" fillId="0" borderId="0" xfId="13" applyFont="1"/>
    <xf numFmtId="0" fontId="46" fillId="0" borderId="0" xfId="13" applyFont="1" applyAlignment="1">
      <alignment vertical="top"/>
    </xf>
    <xf numFmtId="0" fontId="47" fillId="0" borderId="8" xfId="13" quotePrefix="1" applyFont="1" applyBorder="1" applyAlignment="1">
      <alignment horizontal="left"/>
    </xf>
    <xf numFmtId="0" fontId="47" fillId="0" borderId="8" xfId="13" applyFont="1" applyBorder="1" applyAlignment="1">
      <alignment horizontal="left"/>
    </xf>
    <xf numFmtId="0" fontId="47" fillId="0" borderId="0" xfId="13" applyFont="1"/>
    <xf numFmtId="0" fontId="40" fillId="0" borderId="0" xfId="13" applyFont="1"/>
    <xf numFmtId="0" fontId="39" fillId="0" borderId="0" xfId="13" quotePrefix="1" applyFont="1"/>
    <xf numFmtId="0" fontId="39" fillId="0" borderId="0" xfId="13" applyFont="1"/>
    <xf numFmtId="0" fontId="21" fillId="0" borderId="49" xfId="13" applyFont="1" applyBorder="1" applyAlignment="1">
      <alignment vertical="center"/>
    </xf>
    <xf numFmtId="0" fontId="21" fillId="0" borderId="8" xfId="13" applyFont="1" applyBorder="1" applyAlignment="1">
      <alignment vertical="center"/>
    </xf>
    <xf numFmtId="0" fontId="21" fillId="0" borderId="8" xfId="13" applyFont="1" applyBorder="1"/>
    <xf numFmtId="0" fontId="21" fillId="2" borderId="0" xfId="13" applyFont="1" applyFill="1"/>
    <xf numFmtId="0" fontId="48" fillId="0" borderId="0" xfId="13" applyFont="1"/>
    <xf numFmtId="0" fontId="21" fillId="0" borderId="8" xfId="13" quotePrefix="1" applyFont="1" applyBorder="1"/>
    <xf numFmtId="0" fontId="21" fillId="0" borderId="0" xfId="13" applyFont="1" applyAlignment="1">
      <alignment horizontal="center" vertical="center"/>
    </xf>
    <xf numFmtId="0" fontId="50" fillId="0" borderId="0" xfId="13" applyFont="1" applyAlignment="1">
      <alignment horizontal="center" vertical="center" wrapText="1"/>
    </xf>
    <xf numFmtId="0" fontId="50" fillId="0" borderId="0" xfId="13" applyFont="1" applyAlignment="1">
      <alignment horizontal="center" vertical="top"/>
    </xf>
    <xf numFmtId="0" fontId="50" fillId="0" borderId="0" xfId="13" applyFont="1" applyAlignment="1">
      <alignment vertical="top"/>
    </xf>
    <xf numFmtId="0" fontId="50" fillId="0" borderId="0" xfId="13" applyFont="1" applyAlignment="1">
      <alignment vertical="center" wrapText="1"/>
    </xf>
    <xf numFmtId="0" fontId="50" fillId="0" borderId="0" xfId="13" applyFont="1" applyAlignment="1">
      <alignment horizontal="center" vertical="center"/>
    </xf>
    <xf numFmtId="0" fontId="21" fillId="0" borderId="0" xfId="13" applyFont="1" applyAlignment="1">
      <alignment horizontal="center" vertical="center" wrapText="1"/>
    </xf>
    <xf numFmtId="0" fontId="21" fillId="0" borderId="0" xfId="13" applyFont="1" applyAlignment="1">
      <alignment horizontal="center" vertical="center" wrapText="1" shrinkToFit="1"/>
    </xf>
    <xf numFmtId="0" fontId="50" fillId="0" borderId="0" xfId="13" applyFont="1" applyAlignment="1">
      <alignment horizontal="center" vertical="distributed" wrapText="1" shrinkToFit="1"/>
    </xf>
    <xf numFmtId="49" fontId="50" fillId="0" borderId="0" xfId="13" applyNumberFormat="1" applyFont="1" applyAlignment="1">
      <alignment horizontal="center" vertical="distributed" wrapText="1"/>
    </xf>
    <xf numFmtId="49" fontId="50" fillId="0" borderId="0" xfId="13" applyNumberFormat="1" applyFont="1" applyAlignment="1">
      <alignment horizontal="center" vertical="distributed" wrapText="1" shrinkToFit="1"/>
    </xf>
    <xf numFmtId="0" fontId="21" fillId="0" borderId="10" xfId="13" applyFont="1" applyBorder="1"/>
    <xf numFmtId="0" fontId="21" fillId="0" borderId="7" xfId="13" applyFont="1" applyBorder="1"/>
    <xf numFmtId="0" fontId="42" fillId="0" borderId="0" xfId="13" applyFont="1" applyAlignment="1">
      <alignment horizontal="center" vertical="center"/>
    </xf>
    <xf numFmtId="0" fontId="21" fillId="0" borderId="0" xfId="13" applyFont="1" applyAlignment="1">
      <alignment vertical="center"/>
    </xf>
    <xf numFmtId="0" fontId="21" fillId="0" borderId="0" xfId="13" applyFont="1" applyAlignment="1">
      <alignment vertical="center" wrapText="1"/>
    </xf>
    <xf numFmtId="0" fontId="21" fillId="0" borderId="55" xfId="13" applyFont="1" applyBorder="1" applyAlignment="1">
      <alignment horizontal="center" vertical="center" wrapText="1"/>
    </xf>
    <xf numFmtId="0" fontId="21" fillId="0" borderId="55" xfId="13" applyFont="1" applyBorder="1" applyAlignment="1">
      <alignment horizontal="center" vertical="center" wrapText="1" shrinkToFit="1"/>
    </xf>
    <xf numFmtId="0" fontId="50" fillId="0" borderId="55" xfId="13" applyFont="1" applyBorder="1" applyAlignment="1">
      <alignment horizontal="center" vertical="distributed" wrapText="1" shrinkToFit="1"/>
    </xf>
    <xf numFmtId="49" fontId="50" fillId="0" borderId="55" xfId="13" applyNumberFormat="1" applyFont="1" applyBorder="1" applyAlignment="1">
      <alignment horizontal="center" vertical="distributed" wrapText="1"/>
    </xf>
    <xf numFmtId="0" fontId="20" fillId="0" borderId="0" xfId="13" applyFont="1"/>
    <xf numFmtId="0" fontId="20" fillId="0" borderId="0" xfId="13" quotePrefix="1" applyFont="1"/>
    <xf numFmtId="0" fontId="50" fillId="0" borderId="0" xfId="13" applyFont="1" applyAlignment="1">
      <alignment horizontal="left" vertical="top" wrapText="1"/>
    </xf>
    <xf numFmtId="0" fontId="21" fillId="0" borderId="4" xfId="13" applyFont="1" applyBorder="1" applyAlignment="1">
      <alignment vertical="center"/>
    </xf>
    <xf numFmtId="0" fontId="21" fillId="0" borderId="4" xfId="13" applyFont="1" applyBorder="1" applyAlignment="1">
      <alignment vertical="center" wrapText="1"/>
    </xf>
    <xf numFmtId="0" fontId="42" fillId="0" borderId="0" xfId="13" applyFont="1" applyAlignment="1">
      <alignment vertical="center"/>
    </xf>
    <xf numFmtId="0" fontId="28" fillId="0" borderId="10" xfId="0" applyFont="1" applyBorder="1">
      <alignment vertical="center"/>
    </xf>
    <xf numFmtId="0" fontId="28" fillId="0" borderId="7" xfId="0" applyFont="1" applyBorder="1">
      <alignment vertical="center"/>
    </xf>
    <xf numFmtId="0" fontId="28" fillId="0" borderId="8" xfId="0" applyFont="1" applyBorder="1">
      <alignment vertical="center"/>
    </xf>
    <xf numFmtId="0" fontId="28" fillId="0" borderId="4" xfId="0" applyFont="1" applyBorder="1">
      <alignment vertical="center"/>
    </xf>
    <xf numFmtId="0" fontId="45" fillId="0" borderId="0" xfId="0" applyFont="1">
      <alignment vertical="center"/>
    </xf>
    <xf numFmtId="0" fontId="19" fillId="0" borderId="0" xfId="0" applyFont="1">
      <alignment vertical="center"/>
    </xf>
    <xf numFmtId="49" fontId="19" fillId="0" borderId="0" xfId="0" applyNumberFormat="1" applyFont="1" applyAlignment="1">
      <alignment horizontal="left" vertical="center"/>
    </xf>
    <xf numFmtId="49" fontId="63" fillId="0" borderId="0" xfId="0" applyNumberFormat="1" applyFont="1" applyAlignment="1">
      <alignment horizontal="right" vertical="center"/>
    </xf>
    <xf numFmtId="49" fontId="24" fillId="11" borderId="0" xfId="0" applyNumberFormat="1" applyFont="1" applyFill="1" applyAlignment="1">
      <alignment horizontal="right" vertical="center"/>
    </xf>
    <xf numFmtId="0" fontId="81" fillId="0" borderId="0" xfId="0" applyFont="1">
      <alignment vertical="center"/>
    </xf>
    <xf numFmtId="0" fontId="0" fillId="6" borderId="0" xfId="0" applyFill="1" applyAlignment="1">
      <alignment horizontal="centerContinuous" vertical="center" shrinkToFit="1"/>
    </xf>
    <xf numFmtId="0" fontId="0" fillId="6" borderId="5" xfId="0" applyFill="1" applyBorder="1" applyAlignment="1">
      <alignment horizontal="centerContinuous" vertical="center" shrinkToFit="1"/>
    </xf>
    <xf numFmtId="178" fontId="0" fillId="6" borderId="4" xfId="0" applyNumberFormat="1" applyFill="1" applyBorder="1" applyAlignment="1">
      <alignment horizontal="centerContinuous" vertical="center" shrinkToFit="1"/>
    </xf>
    <xf numFmtId="0" fontId="0" fillId="6" borderId="4" xfId="0" applyFill="1" applyBorder="1" applyAlignment="1">
      <alignment horizontal="centerContinuous" vertical="center" shrinkToFit="1"/>
    </xf>
    <xf numFmtId="0" fontId="0" fillId="6" borderId="6" xfId="0" applyFill="1" applyBorder="1" applyAlignment="1">
      <alignment horizontal="centerContinuous" vertical="center" shrinkToFit="1"/>
    </xf>
    <xf numFmtId="14" fontId="0" fillId="6" borderId="5" xfId="0" applyNumberFormat="1" applyFill="1" applyBorder="1" applyAlignment="1">
      <alignment horizontal="centerContinuous" vertical="center" shrinkToFit="1"/>
    </xf>
    <xf numFmtId="14" fontId="0" fillId="6" borderId="4" xfId="0" applyNumberFormat="1" applyFill="1" applyBorder="1" applyAlignment="1">
      <alignment horizontal="centerContinuous" vertical="center" shrinkToFit="1"/>
    </xf>
    <xf numFmtId="14" fontId="0" fillId="6" borderId="10" xfId="0" applyNumberFormat="1" applyFill="1" applyBorder="1" applyAlignment="1">
      <alignment horizontal="centerContinuous" vertical="center" shrinkToFit="1"/>
    </xf>
    <xf numFmtId="0" fontId="0" fillId="6" borderId="22" xfId="0" applyFill="1" applyBorder="1" applyAlignment="1">
      <alignment horizontal="centerContinuous" vertical="center" shrinkToFit="1"/>
    </xf>
    <xf numFmtId="0" fontId="0" fillId="0" borderId="0" xfId="0" applyAlignment="1">
      <alignment vertical="center" shrinkToFit="1"/>
    </xf>
    <xf numFmtId="0" fontId="0" fillId="6" borderId="23" xfId="0" applyFill="1" applyBorder="1" applyAlignment="1">
      <alignment horizontal="centerContinuous" vertical="center" shrinkToFit="1"/>
    </xf>
    <xf numFmtId="0" fontId="0" fillId="6" borderId="23" xfId="0" applyFill="1" applyBorder="1" applyAlignment="1">
      <alignment horizontal="center" vertical="center" shrinkToFit="1"/>
    </xf>
    <xf numFmtId="178" fontId="0" fillId="6" borderId="23" xfId="0" applyNumberFormat="1" applyFill="1" applyBorder="1" applyAlignment="1">
      <alignment horizontal="center" vertical="center" shrinkToFit="1"/>
    </xf>
    <xf numFmtId="14" fontId="0" fillId="6" borderId="25" xfId="0" applyNumberFormat="1" applyFill="1" applyBorder="1" applyAlignment="1">
      <alignment horizontal="center" vertical="center" shrinkToFit="1"/>
    </xf>
    <xf numFmtId="0" fontId="0" fillId="6" borderId="25" xfId="0" applyFill="1" applyBorder="1" applyAlignment="1">
      <alignment horizontal="center" vertical="center" shrinkToFit="1"/>
    </xf>
    <xf numFmtId="0" fontId="0" fillId="0" borderId="0" xfId="0" applyAlignment="1">
      <alignment horizontal="center" vertical="center" shrinkToFit="1"/>
    </xf>
    <xf numFmtId="0" fontId="84" fillId="0" borderId="23" xfId="0" applyFont="1" applyBorder="1" applyAlignment="1">
      <alignment horizontal="centerContinuous" vertical="center" shrinkToFit="1"/>
    </xf>
    <xf numFmtId="0" fontId="84" fillId="0" borderId="23" xfId="0" applyFont="1" applyBorder="1" applyAlignment="1">
      <alignment horizontal="center" vertical="center" shrinkToFit="1"/>
    </xf>
    <xf numFmtId="178" fontId="84" fillId="0" borderId="23" xfId="0" applyNumberFormat="1" applyFont="1" applyBorder="1" applyAlignment="1">
      <alignment horizontal="center" vertical="center" shrinkToFit="1"/>
    </xf>
    <xf numFmtId="14" fontId="84" fillId="0" borderId="23" xfId="0" applyNumberFormat="1" applyFont="1" applyBorder="1" applyAlignment="1">
      <alignment horizontal="center" vertical="center" shrinkToFit="1"/>
    </xf>
    <xf numFmtId="0" fontId="84" fillId="0" borderId="23" xfId="0" applyFont="1" applyBorder="1" applyAlignment="1">
      <alignment vertical="center" shrinkToFit="1"/>
    </xf>
    <xf numFmtId="0" fontId="85" fillId="0" borderId="23" xfId="0" applyFont="1" applyBorder="1" applyAlignment="1">
      <alignment vertical="center" shrinkToFit="1"/>
    </xf>
    <xf numFmtId="14" fontId="84" fillId="0" borderId="23" xfId="0" applyNumberFormat="1" applyFont="1" applyBorder="1" applyAlignment="1">
      <alignment vertical="center" shrinkToFit="1"/>
    </xf>
    <xf numFmtId="14" fontId="84" fillId="0" borderId="25" xfId="0" applyNumberFormat="1" applyFont="1" applyBorder="1" applyAlignment="1">
      <alignment horizontal="center" vertical="center" shrinkToFit="1"/>
    </xf>
    <xf numFmtId="0" fontId="84" fillId="0" borderId="25" xfId="0" applyFont="1" applyBorder="1" applyAlignment="1">
      <alignment horizontal="center" vertical="center" shrinkToFit="1"/>
    </xf>
    <xf numFmtId="178" fontId="0" fillId="0" borderId="0" xfId="0" applyNumberFormat="1" applyAlignment="1">
      <alignment vertical="center" shrinkToFit="1"/>
    </xf>
    <xf numFmtId="14" fontId="0" fillId="0" borderId="0" xfId="0" applyNumberFormat="1" applyAlignment="1">
      <alignment vertical="center" shrinkToFit="1"/>
    </xf>
    <xf numFmtId="0" fontId="0" fillId="0" borderId="23" xfId="0" applyBorder="1" applyAlignment="1" applyProtection="1">
      <alignment vertical="center" shrinkToFit="1"/>
      <protection locked="0"/>
    </xf>
    <xf numFmtId="178" fontId="0" fillId="0" borderId="23" xfId="0" applyNumberFormat="1" applyBorder="1" applyAlignment="1" applyProtection="1">
      <alignment vertical="center" shrinkToFit="1"/>
      <protection locked="0"/>
    </xf>
    <xf numFmtId="14" fontId="0" fillId="0" borderId="23" xfId="0" applyNumberFormat="1" applyBorder="1" applyAlignment="1" applyProtection="1">
      <alignment vertical="center" shrinkToFit="1"/>
      <protection locked="0"/>
    </xf>
    <xf numFmtId="0" fontId="0" fillId="0" borderId="23" xfId="0" applyBorder="1" applyAlignment="1">
      <alignment horizontal="centerContinuous" vertical="center" shrinkToFit="1"/>
    </xf>
    <xf numFmtId="0" fontId="0" fillId="0" borderId="23" xfId="0" applyBorder="1" applyAlignment="1">
      <alignment horizontal="center" vertical="center" shrinkToFit="1"/>
    </xf>
    <xf numFmtId="178" fontId="0" fillId="0" borderId="23" xfId="0" applyNumberFormat="1" applyBorder="1" applyAlignment="1">
      <alignment horizontal="center" vertical="center" shrinkToFit="1"/>
    </xf>
    <xf numFmtId="14" fontId="0" fillId="0" borderId="23" xfId="0" applyNumberFormat="1" applyBorder="1" applyAlignment="1">
      <alignment horizontal="center" vertical="center" shrinkToFit="1"/>
    </xf>
    <xf numFmtId="14" fontId="0" fillId="0" borderId="25" xfId="0" applyNumberFormat="1" applyBorder="1" applyAlignment="1">
      <alignment horizontal="center" vertical="center" shrinkToFit="1"/>
    </xf>
    <xf numFmtId="0" fontId="0" fillId="0" borderId="25" xfId="0" applyBorder="1" applyAlignment="1">
      <alignment horizontal="center" vertical="center" shrinkToFit="1"/>
    </xf>
    <xf numFmtId="0" fontId="21" fillId="0" borderId="0" xfId="1" applyFont="1" applyAlignment="1">
      <alignment vertical="center"/>
    </xf>
    <xf numFmtId="0" fontId="21" fillId="0" borderId="0" xfId="1" applyFont="1" applyAlignment="1">
      <alignment horizontal="center" vertical="center" shrinkToFit="1"/>
    </xf>
    <xf numFmtId="0" fontId="21" fillId="0" borderId="0" xfId="1" applyFont="1" applyAlignment="1">
      <alignment horizontal="center" vertical="center"/>
    </xf>
    <xf numFmtId="0" fontId="86" fillId="0" borderId="0" xfId="1" applyFont="1" applyAlignment="1">
      <alignment horizontal="left" vertical="center"/>
    </xf>
    <xf numFmtId="0" fontId="86" fillId="0" borderId="0" xfId="1" applyFont="1" applyAlignment="1">
      <alignment vertical="center"/>
    </xf>
    <xf numFmtId="0" fontId="86" fillId="0" borderId="0" xfId="1" applyFont="1" applyAlignment="1">
      <alignment horizontal="distributed" vertical="center"/>
    </xf>
    <xf numFmtId="0" fontId="19" fillId="0" borderId="1" xfId="1" applyFont="1" applyBorder="1" applyAlignment="1">
      <alignment horizontal="center" vertical="center" wrapText="1"/>
    </xf>
    <xf numFmtId="0" fontId="18" fillId="0" borderId="1" xfId="1" applyFont="1" applyBorder="1" applyAlignment="1">
      <alignment vertical="center"/>
    </xf>
    <xf numFmtId="0" fontId="21" fillId="0" borderId="3" xfId="1" applyFont="1" applyBorder="1" applyAlignment="1">
      <alignment vertical="center"/>
    </xf>
    <xf numFmtId="0" fontId="18" fillId="0" borderId="0" xfId="1" applyFont="1" applyAlignment="1">
      <alignment horizontal="center" vertical="center"/>
    </xf>
    <xf numFmtId="0" fontId="21" fillId="2" borderId="0" xfId="1" applyFont="1" applyFill="1" applyAlignment="1">
      <alignment vertical="center"/>
    </xf>
    <xf numFmtId="0" fontId="21" fillId="0" borderId="0" xfId="1" applyFont="1" applyAlignment="1">
      <alignment horizontal="right" vertical="center"/>
    </xf>
    <xf numFmtId="0" fontId="21" fillId="0" borderId="0" xfId="1" applyFont="1" applyAlignment="1">
      <alignment horizontal="left" vertical="center"/>
    </xf>
    <xf numFmtId="0" fontId="21" fillId="0" borderId="0" xfId="1" applyFont="1" applyAlignment="1">
      <alignment horizontal="distributed" vertical="center"/>
    </xf>
    <xf numFmtId="0" fontId="19" fillId="0" borderId="0" xfId="1" applyFont="1" applyAlignment="1">
      <alignment horizontal="right" vertical="center" wrapText="1"/>
    </xf>
    <xf numFmtId="176" fontId="18" fillId="2" borderId="0" xfId="1" applyNumberFormat="1" applyFont="1" applyFill="1" applyAlignment="1">
      <alignment horizontal="center" vertical="center"/>
    </xf>
    <xf numFmtId="0" fontId="18" fillId="0" borderId="8" xfId="1" applyFont="1" applyBorder="1" applyAlignment="1">
      <alignment horizontal="center" vertical="center"/>
    </xf>
    <xf numFmtId="0" fontId="41" fillId="0" borderId="0" xfId="1" applyFont="1" applyAlignment="1">
      <alignment horizontal="right" vertical="center"/>
    </xf>
    <xf numFmtId="58" fontId="18" fillId="0" borderId="0" xfId="1" applyNumberFormat="1" applyFont="1" applyAlignment="1">
      <alignment vertical="center"/>
    </xf>
    <xf numFmtId="58" fontId="21" fillId="0" borderId="0" xfId="1" applyNumberFormat="1" applyFont="1" applyAlignment="1">
      <alignment vertical="center"/>
    </xf>
    <xf numFmtId="0" fontId="21" fillId="2" borderId="0" xfId="1" applyFont="1" applyFill="1" applyAlignment="1">
      <alignment horizontal="left" vertical="center"/>
    </xf>
    <xf numFmtId="205" fontId="18" fillId="2" borderId="0" xfId="1" applyNumberFormat="1" applyFont="1" applyFill="1" applyAlignment="1">
      <alignment horizontal="center" vertical="center"/>
    </xf>
    <xf numFmtId="0" fontId="21" fillId="0" borderId="8" xfId="1" applyFont="1" applyBorder="1" applyAlignment="1">
      <alignment horizontal="center" shrinkToFit="1"/>
    </xf>
    <xf numFmtId="0" fontId="21" fillId="0" borderId="8" xfId="1" applyFont="1" applyBorder="1" applyAlignment="1">
      <alignment horizontal="left"/>
    </xf>
    <xf numFmtId="0" fontId="41" fillId="0" borderId="0" xfId="1" applyFont="1"/>
    <xf numFmtId="0" fontId="19" fillId="0" borderId="0" xfId="1" applyFont="1"/>
    <xf numFmtId="179" fontId="18" fillId="2" borderId="8" xfId="1" applyNumberFormat="1" applyFont="1" applyFill="1" applyBorder="1" applyAlignment="1">
      <alignment horizontal="left" vertical="center"/>
    </xf>
    <xf numFmtId="0" fontId="20" fillId="0" borderId="0" xfId="1" applyFont="1" applyAlignment="1">
      <alignment horizontal="left" vertical="center"/>
    </xf>
    <xf numFmtId="0" fontId="21" fillId="7" borderId="0" xfId="1" applyFont="1" applyFill="1" applyAlignment="1" applyProtection="1">
      <alignment horizontal="center" vertical="center"/>
      <protection locked="0"/>
    </xf>
    <xf numFmtId="0" fontId="19" fillId="0" borderId="31" xfId="1" applyFont="1" applyBorder="1" applyAlignment="1">
      <alignment horizontal="center" vertical="center"/>
    </xf>
    <xf numFmtId="0" fontId="19" fillId="0" borderId="5" xfId="1" applyFont="1" applyBorder="1" applyAlignment="1">
      <alignment horizontal="center" vertical="center" shrinkToFit="1"/>
    </xf>
    <xf numFmtId="0" fontId="19" fillId="0" borderId="6" xfId="1" applyFont="1" applyBorder="1" applyAlignment="1">
      <alignment horizontal="center" vertical="center" shrinkToFit="1"/>
    </xf>
    <xf numFmtId="0" fontId="19" fillId="0" borderId="31" xfId="1" applyFont="1" applyBorder="1" applyAlignment="1">
      <alignment horizontal="center" vertical="center" wrapText="1" shrinkToFit="1"/>
    </xf>
    <xf numFmtId="0" fontId="19" fillId="0" borderId="10" xfId="1" applyFont="1" applyBorder="1" applyAlignment="1">
      <alignment horizontal="center" vertical="center" shrinkToFit="1"/>
    </xf>
    <xf numFmtId="0" fontId="19" fillId="0" borderId="11" xfId="1" applyFont="1" applyBorder="1" applyAlignment="1">
      <alignment horizontal="center" vertical="center" shrinkToFit="1"/>
    </xf>
    <xf numFmtId="0" fontId="19" fillId="0" borderId="0" xfId="1" applyFont="1" applyAlignment="1">
      <alignment horizontal="center" vertical="center"/>
    </xf>
    <xf numFmtId="0" fontId="19" fillId="0" borderId="11" xfId="1" applyFont="1" applyBorder="1" applyAlignment="1">
      <alignment horizontal="center" vertical="center"/>
    </xf>
    <xf numFmtId="0" fontId="19" fillId="0" borderId="7" xfId="1" applyFont="1" applyBorder="1" applyAlignment="1">
      <alignment horizontal="center" vertical="center" shrinkToFit="1"/>
    </xf>
    <xf numFmtId="0" fontId="19" fillId="0" borderId="9" xfId="1" applyFont="1" applyBorder="1" applyAlignment="1">
      <alignment horizontal="center" vertical="center" shrinkToFit="1"/>
    </xf>
    <xf numFmtId="49" fontId="24" fillId="0" borderId="31" xfId="1" applyNumberFormat="1" applyFont="1" applyBorder="1" applyAlignment="1">
      <alignment horizontal="center" vertical="center" shrinkToFit="1"/>
    </xf>
    <xf numFmtId="182" fontId="24" fillId="0" borderId="31" xfId="1" applyNumberFormat="1" applyFont="1" applyBorder="1" applyAlignment="1">
      <alignment horizontal="center" vertical="center" shrinkToFit="1"/>
    </xf>
    <xf numFmtId="0" fontId="19" fillId="0" borderId="15" xfId="1" applyFont="1" applyBorder="1" applyAlignment="1">
      <alignment horizontal="center" vertical="center" wrapText="1"/>
    </xf>
    <xf numFmtId="14" fontId="24" fillId="0" borderId="24" xfId="1" applyNumberFormat="1" applyFont="1" applyBorder="1" applyAlignment="1">
      <alignment horizontal="center" vertical="center" shrinkToFit="1"/>
    </xf>
    <xf numFmtId="182" fontId="24" fillId="0" borderId="24" xfId="1" applyNumberFormat="1" applyFont="1" applyBorder="1" applyAlignment="1">
      <alignment horizontal="center" vertical="center" shrinkToFit="1"/>
    </xf>
    <xf numFmtId="0" fontId="19" fillId="0" borderId="19" xfId="1" applyFont="1" applyBorder="1" applyAlignment="1">
      <alignment horizontal="center" vertical="center" wrapText="1"/>
    </xf>
    <xf numFmtId="0" fontId="19" fillId="0" borderId="36" xfId="1" applyFont="1" applyBorder="1" applyAlignment="1">
      <alignment vertical="center"/>
    </xf>
    <xf numFmtId="183" fontId="19" fillId="0" borderId="25" xfId="1" applyNumberFormat="1" applyFont="1" applyBorder="1" applyAlignment="1">
      <alignment horizontal="center" vertical="center" shrinkToFit="1"/>
    </xf>
    <xf numFmtId="184" fontId="19" fillId="0" borderId="25" xfId="1" applyNumberFormat="1" applyFont="1" applyBorder="1" applyAlignment="1">
      <alignment horizontal="center" vertical="center" shrinkToFit="1"/>
    </xf>
    <xf numFmtId="0" fontId="19" fillId="0" borderId="17" xfId="1" applyFont="1" applyBorder="1" applyAlignment="1">
      <alignment horizontal="center" vertical="center"/>
    </xf>
    <xf numFmtId="186" fontId="19" fillId="0" borderId="32" xfId="1" applyNumberFormat="1" applyFont="1" applyBorder="1" applyAlignment="1">
      <alignment horizontal="center" vertical="center"/>
    </xf>
    <xf numFmtId="0" fontId="21" fillId="5" borderId="0" xfId="1" applyFont="1" applyFill="1" applyAlignment="1">
      <alignment vertical="center"/>
    </xf>
    <xf numFmtId="0" fontId="19" fillId="0" borderId="0" xfId="1" applyFont="1" applyAlignment="1">
      <alignment horizontal="left" vertical="center"/>
    </xf>
    <xf numFmtId="0" fontId="19" fillId="0" borderId="5" xfId="1" applyFont="1" applyBorder="1" applyAlignment="1">
      <alignment vertical="center"/>
    </xf>
    <xf numFmtId="0" fontId="20" fillId="0" borderId="6" xfId="1" applyFont="1" applyBorder="1" applyAlignment="1">
      <alignment vertical="center"/>
    </xf>
    <xf numFmtId="0" fontId="20" fillId="0" borderId="0" xfId="1" applyFont="1" applyAlignment="1">
      <alignment vertical="center"/>
    </xf>
    <xf numFmtId="0" fontId="20" fillId="0" borderId="0" xfId="1" applyFont="1" applyAlignment="1">
      <alignment horizontal="center" vertical="center" shrinkToFit="1"/>
    </xf>
    <xf numFmtId="0" fontId="21" fillId="0" borderId="0" xfId="9" applyFont="1">
      <alignment vertical="center"/>
    </xf>
    <xf numFmtId="0" fontId="19" fillId="0" borderId="0" xfId="1" applyFont="1" applyAlignment="1">
      <alignment horizontal="right"/>
    </xf>
    <xf numFmtId="0" fontId="48" fillId="0" borderId="0" xfId="1" applyFont="1"/>
    <xf numFmtId="0" fontId="20" fillId="0" borderId="0" xfId="1" applyFont="1" applyAlignment="1">
      <alignment horizontal="center" vertical="center"/>
    </xf>
    <xf numFmtId="0" fontId="19" fillId="0" borderId="0" xfId="1" applyFont="1" applyAlignment="1">
      <alignment vertical="center"/>
    </xf>
    <xf numFmtId="0" fontId="20" fillId="0" borderId="0" xfId="1" applyFont="1" applyAlignment="1">
      <alignment horizontal="right"/>
    </xf>
    <xf numFmtId="0" fontId="88" fillId="0" borderId="0" xfId="1" applyFont="1" applyAlignment="1">
      <alignment horizontal="center" vertical="center"/>
    </xf>
    <xf numFmtId="0" fontId="17" fillId="0" borderId="0" xfId="1" applyFont="1" applyAlignment="1">
      <alignment vertical="center"/>
    </xf>
    <xf numFmtId="0" fontId="17" fillId="0" borderId="0" xfId="1" applyFont="1" applyAlignment="1">
      <alignment horizontal="center" vertical="center" shrinkToFit="1"/>
    </xf>
    <xf numFmtId="0" fontId="17" fillId="0" borderId="0" xfId="1" applyFont="1" applyAlignment="1">
      <alignment horizontal="center" vertical="center"/>
    </xf>
    <xf numFmtId="0" fontId="21" fillId="2" borderId="8" xfId="1" applyFont="1" applyFill="1" applyBorder="1" applyAlignment="1">
      <alignment horizontal="center" vertical="center" shrinkToFit="1"/>
    </xf>
    <xf numFmtId="0" fontId="21" fillId="0" borderId="0" xfId="1" applyFont="1" applyAlignment="1">
      <alignment horizontal="right" vertical="center" indent="1"/>
    </xf>
    <xf numFmtId="0" fontId="21" fillId="0" borderId="8" xfId="1" applyFont="1" applyBorder="1" applyAlignment="1">
      <alignment horizontal="left" shrinkToFit="1"/>
    </xf>
    <xf numFmtId="0" fontId="21" fillId="2" borderId="8" xfId="1" applyFont="1" applyFill="1" applyBorder="1" applyAlignment="1">
      <alignment horizontal="left" vertical="center"/>
    </xf>
    <xf numFmtId="0" fontId="20" fillId="0" borderId="4" xfId="1" applyFont="1" applyBorder="1" applyAlignment="1">
      <alignment vertical="center"/>
    </xf>
    <xf numFmtId="0" fontId="19" fillId="0" borderId="0" xfId="1" applyFont="1" applyAlignment="1">
      <alignment horizontal="right" vertical="center"/>
    </xf>
    <xf numFmtId="0" fontId="18" fillId="2" borderId="8" xfId="1" applyFont="1" applyFill="1" applyBorder="1" applyAlignment="1">
      <alignment vertical="center"/>
    </xf>
    <xf numFmtId="14" fontId="0" fillId="2" borderId="23" xfId="0" applyNumberFormat="1" applyFill="1" applyBorder="1" applyAlignment="1">
      <alignment horizontal="center" vertical="center"/>
    </xf>
    <xf numFmtId="14" fontId="0" fillId="2" borderId="1" xfId="0" applyNumberFormat="1" applyFill="1" applyBorder="1" applyAlignment="1">
      <alignment horizontal="center" vertical="center"/>
    </xf>
    <xf numFmtId="14" fontId="0" fillId="2" borderId="2" xfId="0" applyNumberFormat="1" applyFill="1" applyBorder="1" applyAlignment="1">
      <alignment horizontal="center" vertical="center"/>
    </xf>
    <xf numFmtId="14" fontId="0" fillId="2" borderId="3" xfId="0" applyNumberFormat="1" applyFill="1" applyBorder="1" applyAlignment="1">
      <alignment horizontal="center" vertical="center"/>
    </xf>
    <xf numFmtId="0" fontId="6" fillId="0" borderId="23" xfId="0" applyFont="1" applyBorder="1" applyAlignment="1">
      <alignment horizontal="center" vertical="center"/>
    </xf>
    <xf numFmtId="0" fontId="6" fillId="0" borderId="23" xfId="0" applyFont="1" applyBorder="1" applyAlignment="1">
      <alignment horizontal="left" vertical="center"/>
    </xf>
    <xf numFmtId="14" fontId="0" fillId="2" borderId="23" xfId="0" applyNumberFormat="1" applyFill="1" applyBorder="1" applyAlignment="1">
      <alignment horizontal="center" vertical="center" shrinkToFit="1"/>
    </xf>
    <xf numFmtId="0" fontId="0" fillId="2" borderId="23" xfId="0" applyFill="1" applyBorder="1" applyAlignment="1">
      <alignment horizontal="center" vertical="center"/>
    </xf>
    <xf numFmtId="178" fontId="0" fillId="2" borderId="23" xfId="0" applyNumberFormat="1" applyFill="1" applyBorder="1" applyAlignment="1">
      <alignment horizontal="center" vertical="center" shrinkToFit="1"/>
    </xf>
    <xf numFmtId="0" fontId="37" fillId="4" borderId="23" xfId="0" applyFont="1" applyFill="1" applyBorder="1" applyAlignment="1">
      <alignment horizontal="center" vertical="center"/>
    </xf>
    <xf numFmtId="0" fontId="0" fillId="7" borderId="23" xfId="0" applyFill="1" applyBorder="1" applyAlignment="1" applyProtection="1">
      <alignment horizontal="center" vertical="center"/>
      <protection locked="0"/>
    </xf>
    <xf numFmtId="0" fontId="6" fillId="0" borderId="5" xfId="0" applyFont="1" applyBorder="1" applyAlignment="1">
      <alignment horizontal="center" vertical="center"/>
    </xf>
    <xf numFmtId="0" fontId="6" fillId="0" borderId="10" xfId="0" applyFont="1" applyBorder="1" applyAlignment="1">
      <alignment horizontal="center" vertical="center"/>
    </xf>
    <xf numFmtId="14" fontId="0" fillId="6" borderId="23" xfId="0" applyNumberFormat="1" applyFill="1" applyBorder="1" applyAlignment="1" applyProtection="1">
      <alignment horizontal="center" vertical="center"/>
      <protection locked="0"/>
    </xf>
    <xf numFmtId="0" fontId="0" fillId="6" borderId="23" xfId="0" applyFill="1" applyBorder="1" applyAlignment="1" applyProtection="1">
      <alignment horizontal="center" vertical="center"/>
      <protection locked="0"/>
    </xf>
    <xf numFmtId="0" fontId="6" fillId="0" borderId="7" xfId="0" applyFont="1" applyBorder="1" applyAlignment="1">
      <alignment horizontal="center" vertical="center"/>
    </xf>
    <xf numFmtId="0" fontId="34" fillId="0" borderId="0" xfId="0" applyFont="1" applyAlignment="1">
      <alignment horizontal="center" vertical="center"/>
    </xf>
    <xf numFmtId="14" fontId="0" fillId="7" borderId="23" xfId="0" applyNumberFormat="1" applyFill="1" applyBorder="1" applyAlignment="1" applyProtection="1">
      <alignment horizontal="center" vertical="center"/>
      <protection locked="0"/>
    </xf>
    <xf numFmtId="14" fontId="0" fillId="6" borderId="23" xfId="0" applyNumberFormat="1" applyFill="1" applyBorder="1" applyAlignment="1" applyProtection="1">
      <alignment horizontal="center" vertical="center" shrinkToFit="1"/>
      <protection locked="0"/>
    </xf>
    <xf numFmtId="49" fontId="0" fillId="0" borderId="23" xfId="0" applyNumberFormat="1" applyBorder="1" applyAlignment="1" applyProtection="1">
      <alignment horizontal="center" vertical="center" shrinkToFit="1"/>
      <protection locked="0"/>
    </xf>
    <xf numFmtId="0" fontId="0" fillId="0" borderId="34" xfId="0" applyBorder="1" applyAlignment="1">
      <alignment horizontal="left" vertical="center"/>
    </xf>
    <xf numFmtId="0" fontId="0" fillId="0" borderId="35" xfId="0" applyBorder="1" applyAlignment="1">
      <alignment horizontal="left" vertical="center"/>
    </xf>
    <xf numFmtId="0" fontId="0" fillId="6" borderId="1" xfId="0" applyFill="1" applyBorder="1" applyAlignment="1" applyProtection="1">
      <alignment horizontal="center" vertical="top"/>
      <protection locked="0"/>
    </xf>
    <xf numFmtId="0" fontId="0" fillId="6" borderId="2" xfId="0" applyFill="1" applyBorder="1" applyAlignment="1" applyProtection="1">
      <alignment horizontal="center" vertical="top"/>
      <protection locked="0"/>
    </xf>
    <xf numFmtId="0" fontId="0" fillId="6" borderId="3" xfId="0" applyFill="1" applyBorder="1" applyAlignment="1" applyProtection="1">
      <alignment horizontal="center" vertical="top"/>
      <protection locked="0"/>
    </xf>
    <xf numFmtId="0" fontId="24" fillId="0" borderId="0" xfId="0" applyFont="1" applyAlignment="1">
      <alignment horizontal="center" vertical="center"/>
    </xf>
    <xf numFmtId="0" fontId="24" fillId="0" borderId="0" xfId="0" applyFont="1" applyAlignment="1">
      <alignment horizontal="distributed" vertical="center" justifyLastLine="1"/>
    </xf>
    <xf numFmtId="0" fontId="24" fillId="0" borderId="0" xfId="0" applyFont="1" applyAlignment="1">
      <alignment horizontal="left" vertical="center"/>
    </xf>
    <xf numFmtId="0" fontId="24" fillId="2" borderId="0" xfId="0" applyFont="1" applyFill="1" applyAlignment="1">
      <alignment horizontal="left" vertical="center"/>
    </xf>
    <xf numFmtId="0" fontId="33" fillId="0" borderId="0" xfId="0" applyFont="1" applyAlignment="1">
      <alignment horizontal="center" vertical="center"/>
    </xf>
    <xf numFmtId="0" fontId="24" fillId="0" borderId="0" xfId="0" applyFont="1" applyAlignment="1">
      <alignment horizontal="left" vertical="center" indent="1"/>
    </xf>
    <xf numFmtId="0" fontId="24" fillId="7" borderId="0" xfId="0" applyFont="1" applyFill="1" applyAlignment="1" applyProtection="1">
      <alignment horizontal="left"/>
      <protection locked="0"/>
    </xf>
    <xf numFmtId="185" fontId="19" fillId="7" borderId="0" xfId="0" applyNumberFormat="1" applyFont="1" applyFill="1" applyAlignment="1" applyProtection="1">
      <alignment horizontal="distributed" vertical="center"/>
      <protection locked="0"/>
    </xf>
    <xf numFmtId="14" fontId="24" fillId="2" borderId="0" xfId="0" applyNumberFormat="1" applyFont="1" applyFill="1" applyAlignment="1">
      <alignment horizontal="left" vertical="center"/>
    </xf>
    <xf numFmtId="14" fontId="24" fillId="0" borderId="0" xfId="0" applyNumberFormat="1" applyFont="1" applyAlignment="1">
      <alignment horizontal="left" vertical="center"/>
    </xf>
    <xf numFmtId="14" fontId="24" fillId="2" borderId="0" xfId="0" applyNumberFormat="1"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pplyAlignment="1">
      <alignment horizontal="left"/>
    </xf>
    <xf numFmtId="0" fontId="44" fillId="0" borderId="5" xfId="0" applyFont="1" applyBorder="1" applyAlignment="1">
      <alignment horizontal="center" vertical="center" wrapText="1"/>
    </xf>
    <xf numFmtId="0" fontId="44" fillId="0" borderId="4" xfId="0" applyFont="1" applyBorder="1" applyAlignment="1">
      <alignment horizontal="center" vertical="center"/>
    </xf>
    <xf numFmtId="0" fontId="44" fillId="0" borderId="6" xfId="0" applyFont="1" applyBorder="1" applyAlignment="1">
      <alignment horizontal="center" vertical="center"/>
    </xf>
    <xf numFmtId="0" fontId="44" fillId="0" borderId="10" xfId="0" applyFont="1" applyBorder="1" applyAlignment="1">
      <alignment horizontal="center" vertical="center"/>
    </xf>
    <xf numFmtId="0" fontId="44" fillId="0" borderId="0" xfId="0" applyFont="1" applyAlignment="1">
      <alignment horizontal="center" vertical="center"/>
    </xf>
    <xf numFmtId="0" fontId="44" fillId="0" borderId="11"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44" fillId="0" borderId="9" xfId="0" applyFont="1" applyBorder="1" applyAlignment="1">
      <alignment horizontal="center" vertical="center"/>
    </xf>
    <xf numFmtId="0" fontId="44" fillId="7" borderId="5" xfId="0" applyFont="1" applyFill="1" applyBorder="1" applyAlignment="1" applyProtection="1">
      <alignment horizontal="center" vertical="center"/>
      <protection locked="0"/>
    </xf>
    <xf numFmtId="0" fontId="44" fillId="7" borderId="4" xfId="0" applyFont="1" applyFill="1" applyBorder="1" applyAlignment="1" applyProtection="1">
      <alignment horizontal="center" vertical="center"/>
      <protection locked="0"/>
    </xf>
    <xf numFmtId="0" fontId="44" fillId="7" borderId="6" xfId="0" applyFont="1" applyFill="1" applyBorder="1" applyAlignment="1" applyProtection="1">
      <alignment horizontal="center" vertical="center"/>
      <protection locked="0"/>
    </xf>
    <xf numFmtId="0" fontId="44" fillId="7" borderId="10" xfId="0" applyFont="1" applyFill="1" applyBorder="1" applyAlignment="1" applyProtection="1">
      <alignment horizontal="center" vertical="center"/>
      <protection locked="0"/>
    </xf>
    <xf numFmtId="0" fontId="44" fillId="7" borderId="0" xfId="0" applyFont="1" applyFill="1" applyAlignment="1" applyProtection="1">
      <alignment horizontal="center" vertical="center"/>
      <protection locked="0"/>
    </xf>
    <xf numFmtId="0" fontId="44" fillId="7" borderId="11" xfId="0" applyFont="1" applyFill="1" applyBorder="1" applyAlignment="1" applyProtection="1">
      <alignment horizontal="center" vertical="center"/>
      <protection locked="0"/>
    </xf>
    <xf numFmtId="0" fontId="44" fillId="7" borderId="7" xfId="0" applyFont="1" applyFill="1" applyBorder="1" applyAlignment="1" applyProtection="1">
      <alignment horizontal="center" vertical="center"/>
      <protection locked="0"/>
    </xf>
    <xf numFmtId="0" fontId="44" fillId="7" borderId="8" xfId="0" applyFont="1" applyFill="1" applyBorder="1" applyAlignment="1" applyProtection="1">
      <alignment horizontal="center" vertical="center"/>
      <protection locked="0"/>
    </xf>
    <xf numFmtId="0" fontId="44" fillId="7" borderId="9" xfId="0" applyFont="1" applyFill="1" applyBorder="1" applyAlignment="1" applyProtection="1">
      <alignment horizontal="center" vertical="center"/>
      <protection locked="0"/>
    </xf>
    <xf numFmtId="0" fontId="44" fillId="0" borderId="5" xfId="0" applyFont="1" applyBorder="1" applyAlignment="1">
      <alignment horizontal="center" vertical="center"/>
    </xf>
    <xf numFmtId="0" fontId="44" fillId="2" borderId="5" xfId="0" applyFont="1" applyFill="1" applyBorder="1" applyAlignment="1">
      <alignment horizontal="left" vertical="center" wrapText="1"/>
    </xf>
    <xf numFmtId="0" fontId="44" fillId="2" borderId="4"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44" fillId="2" borderId="0" xfId="0" applyFont="1" applyFill="1" applyAlignment="1">
      <alignment horizontal="left" vertical="center" wrapText="1"/>
    </xf>
    <xf numFmtId="0" fontId="44" fillId="2" borderId="7" xfId="0" applyFont="1" applyFill="1" applyBorder="1" applyAlignment="1">
      <alignment horizontal="left" vertical="center" wrapText="1"/>
    </xf>
    <xf numFmtId="0" fontId="44" fillId="2" borderId="8" xfId="0" applyFont="1" applyFill="1" applyBorder="1" applyAlignment="1">
      <alignment horizontal="left" vertical="center" wrapText="1"/>
    </xf>
    <xf numFmtId="14" fontId="44" fillId="2" borderId="5" xfId="0" applyNumberFormat="1" applyFont="1" applyFill="1" applyBorder="1" applyAlignment="1">
      <alignment horizontal="left" vertical="center" indent="1"/>
    </xf>
    <xf numFmtId="0" fontId="44" fillId="2" borderId="4" xfId="0" applyFont="1" applyFill="1" applyBorder="1" applyAlignment="1">
      <alignment horizontal="left" vertical="center" indent="1"/>
    </xf>
    <xf numFmtId="0" fontId="44" fillId="2" borderId="6" xfId="0" applyFont="1" applyFill="1" applyBorder="1" applyAlignment="1">
      <alignment horizontal="left" vertical="center" indent="1"/>
    </xf>
    <xf numFmtId="0" fontId="44" fillId="2" borderId="10" xfId="0" applyFont="1" applyFill="1" applyBorder="1" applyAlignment="1">
      <alignment horizontal="left" vertical="center" indent="1"/>
    </xf>
    <xf numFmtId="0" fontId="44" fillId="2" borderId="0" xfId="0" applyFont="1" applyFill="1" applyAlignment="1">
      <alignment horizontal="left" vertical="center" indent="1"/>
    </xf>
    <xf numFmtId="0" fontId="44" fillId="2" borderId="11" xfId="0" applyFont="1" applyFill="1" applyBorder="1" applyAlignment="1">
      <alignment horizontal="left" vertical="center" indent="1"/>
    </xf>
    <xf numFmtId="0" fontId="44" fillId="2" borderId="7" xfId="0" applyFont="1" applyFill="1" applyBorder="1" applyAlignment="1">
      <alignment horizontal="left" vertical="center" indent="1"/>
    </xf>
    <xf numFmtId="0" fontId="44" fillId="2" borderId="8" xfId="0" applyFont="1" applyFill="1" applyBorder="1" applyAlignment="1">
      <alignment horizontal="left" vertical="center" indent="1"/>
    </xf>
    <xf numFmtId="0" fontId="44" fillId="2" borderId="9" xfId="0" applyFont="1" applyFill="1" applyBorder="1" applyAlignment="1">
      <alignment horizontal="left" vertical="center" indent="1"/>
    </xf>
    <xf numFmtId="0" fontId="44" fillId="2" borderId="5" xfId="0" applyFont="1" applyFill="1" applyBorder="1" applyAlignment="1">
      <alignment horizontal="left" vertical="center" indent="1"/>
    </xf>
    <xf numFmtId="0" fontId="44" fillId="7" borderId="5" xfId="0" applyFont="1" applyFill="1" applyBorder="1" applyAlignment="1" applyProtection="1">
      <alignment horizontal="left" vertical="center" indent="1"/>
      <protection locked="0"/>
    </xf>
    <xf numFmtId="0" fontId="44" fillId="7" borderId="4" xfId="0" applyFont="1" applyFill="1" applyBorder="1" applyAlignment="1" applyProtection="1">
      <alignment horizontal="left" vertical="center" indent="1"/>
      <protection locked="0"/>
    </xf>
    <xf numFmtId="0" fontId="44" fillId="7" borderId="6" xfId="0" applyFont="1" applyFill="1" applyBorder="1" applyAlignment="1" applyProtection="1">
      <alignment horizontal="left" vertical="center" indent="1"/>
      <protection locked="0"/>
    </xf>
    <xf numFmtId="0" fontId="44" fillId="7" borderId="10" xfId="0" applyFont="1" applyFill="1" applyBorder="1" applyAlignment="1" applyProtection="1">
      <alignment horizontal="left" vertical="center" indent="1"/>
      <protection locked="0"/>
    </xf>
    <xf numFmtId="0" fontId="44" fillId="7" borderId="0" xfId="0" applyFont="1" applyFill="1" applyAlignment="1" applyProtection="1">
      <alignment horizontal="left" vertical="center" indent="1"/>
      <protection locked="0"/>
    </xf>
    <xf numFmtId="0" fontId="44" fillId="7" borderId="11" xfId="0" applyFont="1" applyFill="1" applyBorder="1" applyAlignment="1" applyProtection="1">
      <alignment horizontal="left" vertical="center" indent="1"/>
      <protection locked="0"/>
    </xf>
    <xf numFmtId="0" fontId="44" fillId="7" borderId="7" xfId="0" applyFont="1" applyFill="1" applyBorder="1" applyAlignment="1" applyProtection="1">
      <alignment horizontal="left" vertical="center" indent="1"/>
      <protection locked="0"/>
    </xf>
    <xf numFmtId="0" fontId="44" fillId="7" borderId="8" xfId="0" applyFont="1" applyFill="1" applyBorder="1" applyAlignment="1" applyProtection="1">
      <alignment horizontal="left" vertical="center" indent="1"/>
      <protection locked="0"/>
    </xf>
    <xf numFmtId="0" fontId="44" fillId="7" borderId="9" xfId="0" applyFont="1" applyFill="1" applyBorder="1" applyAlignment="1" applyProtection="1">
      <alignment horizontal="left" vertical="center" indent="1"/>
      <protection locked="0"/>
    </xf>
    <xf numFmtId="0" fontId="28" fillId="0" borderId="10" xfId="0" applyFont="1" applyBorder="1" applyAlignment="1">
      <alignment horizontal="center" vertical="center"/>
    </xf>
    <xf numFmtId="0" fontId="28" fillId="0" borderId="0" xfId="0" applyFont="1" applyAlignment="1">
      <alignment horizontal="center" vertical="center"/>
    </xf>
    <xf numFmtId="0" fontId="28" fillId="0" borderId="11"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9" xfId="0" applyFont="1" applyBorder="1" applyAlignment="1">
      <alignment horizontal="center" vertical="center"/>
    </xf>
    <xf numFmtId="0" fontId="44" fillId="2" borderId="5" xfId="0" applyFont="1" applyFill="1" applyBorder="1" applyAlignment="1">
      <alignment horizontal="center" vertical="center" wrapText="1"/>
    </xf>
    <xf numFmtId="0" fontId="44" fillId="2" borderId="4" xfId="0" applyFont="1" applyFill="1" applyBorder="1" applyAlignment="1">
      <alignment horizontal="center" vertical="center"/>
    </xf>
    <xf numFmtId="0" fontId="44" fillId="2" borderId="6" xfId="0" applyFont="1" applyFill="1" applyBorder="1" applyAlignment="1">
      <alignment horizontal="center" vertical="center"/>
    </xf>
    <xf numFmtId="0" fontId="44" fillId="2" borderId="10" xfId="0" applyFont="1" applyFill="1" applyBorder="1" applyAlignment="1">
      <alignment horizontal="center" vertical="center"/>
    </xf>
    <xf numFmtId="0" fontId="44" fillId="2" borderId="0" xfId="0" applyFont="1" applyFill="1" applyAlignment="1">
      <alignment horizontal="center" vertical="center"/>
    </xf>
    <xf numFmtId="0" fontId="44" fillId="2" borderId="11" xfId="0" applyFont="1" applyFill="1" applyBorder="1" applyAlignment="1">
      <alignment horizontal="center" vertical="center"/>
    </xf>
    <xf numFmtId="0" fontId="44" fillId="2" borderId="7" xfId="0" applyFont="1" applyFill="1" applyBorder="1" applyAlignment="1">
      <alignment horizontal="center" vertical="center"/>
    </xf>
    <xf numFmtId="0" fontId="44" fillId="2" borderId="8" xfId="0" applyFont="1" applyFill="1" applyBorder="1" applyAlignment="1">
      <alignment horizontal="center" vertical="center"/>
    </xf>
    <xf numFmtId="0" fontId="44" fillId="2" borderId="9" xfId="0" applyFont="1" applyFill="1" applyBorder="1" applyAlignment="1">
      <alignment horizontal="center" vertical="center"/>
    </xf>
    <xf numFmtId="14" fontId="44" fillId="2" borderId="4" xfId="0" applyNumberFormat="1" applyFont="1" applyFill="1" applyBorder="1" applyAlignment="1">
      <alignment horizontal="left" vertical="center" indent="1"/>
    </xf>
    <xf numFmtId="178" fontId="44" fillId="0" borderId="5" xfId="0" applyNumberFormat="1" applyFont="1" applyBorder="1" applyAlignment="1">
      <alignment horizontal="center" vertical="center"/>
    </xf>
    <xf numFmtId="178" fontId="44" fillId="0" borderId="4" xfId="0" applyNumberFormat="1" applyFont="1" applyBorder="1" applyAlignment="1">
      <alignment horizontal="center" vertical="center"/>
    </xf>
    <xf numFmtId="178" fontId="44" fillId="0" borderId="6" xfId="0" applyNumberFormat="1" applyFont="1" applyBorder="1" applyAlignment="1">
      <alignment horizontal="center" vertical="center"/>
    </xf>
    <xf numFmtId="178" fontId="44" fillId="0" borderId="10" xfId="0" applyNumberFormat="1" applyFont="1" applyBorder="1" applyAlignment="1">
      <alignment horizontal="center" vertical="center"/>
    </xf>
    <xf numFmtId="178" fontId="44" fillId="0" borderId="0" xfId="0" applyNumberFormat="1" applyFont="1" applyAlignment="1">
      <alignment horizontal="center" vertical="center"/>
    </xf>
    <xf numFmtId="178" fontId="44" fillId="0" borderId="11" xfId="0" applyNumberFormat="1" applyFont="1" applyBorder="1" applyAlignment="1">
      <alignment horizontal="center" vertical="center"/>
    </xf>
    <xf numFmtId="178" fontId="44" fillId="0" borderId="7" xfId="0" applyNumberFormat="1" applyFont="1" applyBorder="1" applyAlignment="1">
      <alignment horizontal="center" vertical="center"/>
    </xf>
    <xf numFmtId="178" fontId="44" fillId="0" borderId="8" xfId="0" applyNumberFormat="1" applyFont="1" applyBorder="1" applyAlignment="1">
      <alignment horizontal="center" vertical="center"/>
    </xf>
    <xf numFmtId="178" fontId="44" fillId="0" borderId="9" xfId="0" applyNumberFormat="1" applyFont="1" applyBorder="1" applyAlignment="1">
      <alignment horizontal="center" vertical="center"/>
    </xf>
    <xf numFmtId="0" fontId="28" fillId="0" borderId="5" xfId="0" applyFont="1" applyBorder="1" applyAlignment="1">
      <alignment horizontal="center" vertical="center"/>
    </xf>
    <xf numFmtId="0" fontId="28" fillId="0" borderId="4" xfId="0" applyFont="1" applyBorder="1" applyAlignment="1">
      <alignment horizontal="center" vertical="center"/>
    </xf>
    <xf numFmtId="0" fontId="28" fillId="0" borderId="6" xfId="0" applyFont="1" applyBorder="1" applyAlignment="1">
      <alignment horizontal="center" vertical="center"/>
    </xf>
    <xf numFmtId="14" fontId="23" fillId="2" borderId="5" xfId="0" applyNumberFormat="1" applyFont="1" applyFill="1" applyBorder="1" applyAlignment="1">
      <alignment horizontal="left" vertical="center" indent="1"/>
    </xf>
    <xf numFmtId="0" fontId="23" fillId="2" borderId="4" xfId="0" applyFont="1" applyFill="1" applyBorder="1" applyAlignment="1">
      <alignment horizontal="left" vertical="center" indent="1"/>
    </xf>
    <xf numFmtId="0" fontId="23" fillId="2" borderId="6" xfId="0" applyFont="1" applyFill="1" applyBorder="1" applyAlignment="1">
      <alignment horizontal="left" vertical="center" indent="1"/>
    </xf>
    <xf numFmtId="0" fontId="23" fillId="2" borderId="10" xfId="0" applyFont="1" applyFill="1" applyBorder="1" applyAlignment="1">
      <alignment horizontal="left" vertical="center" indent="1"/>
    </xf>
    <xf numFmtId="0" fontId="23" fillId="2" borderId="0" xfId="0" applyFont="1" applyFill="1" applyAlignment="1">
      <alignment horizontal="left" vertical="center" indent="1"/>
    </xf>
    <xf numFmtId="0" fontId="23" fillId="2" borderId="11" xfId="0" applyFont="1" applyFill="1" applyBorder="1" applyAlignment="1">
      <alignment horizontal="left" vertical="center" indent="1"/>
    </xf>
    <xf numFmtId="0" fontId="23" fillId="7" borderId="10" xfId="0" applyFont="1" applyFill="1" applyBorder="1" applyAlignment="1" applyProtection="1">
      <alignment horizontal="left" vertical="center" indent="1"/>
      <protection locked="0"/>
    </xf>
    <xf numFmtId="0" fontId="23" fillId="7" borderId="0" xfId="0" applyFont="1" applyFill="1" applyAlignment="1" applyProtection="1">
      <alignment horizontal="left" vertical="center" indent="1"/>
      <protection locked="0"/>
    </xf>
    <xf numFmtId="0" fontId="23" fillId="7" borderId="11" xfId="0" applyFont="1" applyFill="1" applyBorder="1" applyAlignment="1" applyProtection="1">
      <alignment horizontal="left" vertical="center" indent="1"/>
      <protection locked="0"/>
    </xf>
    <xf numFmtId="0" fontId="23" fillId="7" borderId="7" xfId="0" applyFont="1" applyFill="1" applyBorder="1" applyAlignment="1" applyProtection="1">
      <alignment horizontal="left" vertical="center" indent="1"/>
      <protection locked="0"/>
    </xf>
    <xf numFmtId="0" fontId="23" fillId="7" borderId="8" xfId="0" applyFont="1" applyFill="1" applyBorder="1" applyAlignment="1" applyProtection="1">
      <alignment horizontal="left" vertical="center" indent="1"/>
      <protection locked="0"/>
    </xf>
    <xf numFmtId="0" fontId="23" fillId="7" borderId="9" xfId="0" applyFont="1" applyFill="1" applyBorder="1" applyAlignment="1" applyProtection="1">
      <alignment horizontal="left" vertical="center" indent="1"/>
      <protection locked="0"/>
    </xf>
    <xf numFmtId="14" fontId="23" fillId="2" borderId="10" xfId="0" applyNumberFormat="1" applyFont="1" applyFill="1" applyBorder="1" applyAlignment="1">
      <alignment horizontal="left" vertical="center" indent="1"/>
    </xf>
    <xf numFmtId="0" fontId="23" fillId="2" borderId="7" xfId="0" applyFont="1" applyFill="1" applyBorder="1" applyAlignment="1">
      <alignment horizontal="left" vertical="center" indent="1"/>
    </xf>
    <xf numFmtId="0" fontId="23" fillId="2" borderId="8" xfId="0" applyFont="1" applyFill="1" applyBorder="1" applyAlignment="1">
      <alignment horizontal="left" vertical="center" indent="1"/>
    </xf>
    <xf numFmtId="0" fontId="23" fillId="2" borderId="9" xfId="0" applyFont="1" applyFill="1" applyBorder="1" applyAlignment="1">
      <alignment horizontal="left" vertical="center" indent="1"/>
    </xf>
    <xf numFmtId="176" fontId="44" fillId="2" borderId="4" xfId="0" applyNumberFormat="1" applyFont="1" applyFill="1" applyBorder="1" applyAlignment="1">
      <alignment horizontal="left" vertical="center"/>
    </xf>
    <xf numFmtId="176" fontId="44" fillId="2" borderId="6" xfId="0" applyNumberFormat="1" applyFont="1" applyFill="1" applyBorder="1" applyAlignment="1">
      <alignment horizontal="left" vertical="center"/>
    </xf>
    <xf numFmtId="176" fontId="44" fillId="2" borderId="0" xfId="0" applyNumberFormat="1" applyFont="1" applyFill="1" applyAlignment="1">
      <alignment horizontal="left" vertical="center"/>
    </xf>
    <xf numFmtId="176" fontId="44" fillId="2" borderId="11" xfId="0" applyNumberFormat="1" applyFont="1" applyFill="1" applyBorder="1" applyAlignment="1">
      <alignment horizontal="left" vertical="center"/>
    </xf>
    <xf numFmtId="176" fontId="44" fillId="2" borderId="8" xfId="0" applyNumberFormat="1" applyFont="1" applyFill="1" applyBorder="1" applyAlignment="1">
      <alignment horizontal="left" vertical="center"/>
    </xf>
    <xf numFmtId="176" fontId="44" fillId="2" borderId="9" xfId="0" applyNumberFormat="1" applyFont="1" applyFill="1" applyBorder="1" applyAlignment="1">
      <alignment horizontal="left" vertical="center"/>
    </xf>
    <xf numFmtId="176" fontId="44" fillId="2" borderId="5" xfId="0" applyNumberFormat="1" applyFont="1" applyFill="1" applyBorder="1" applyAlignment="1">
      <alignment horizontal="left" vertical="center" indent="1"/>
    </xf>
    <xf numFmtId="176" fontId="44" fillId="2" borderId="4" xfId="0" applyNumberFormat="1" applyFont="1" applyFill="1" applyBorder="1" applyAlignment="1">
      <alignment horizontal="left" vertical="center" indent="1"/>
    </xf>
    <xf numFmtId="176" fontId="44" fillId="2" borderId="6" xfId="0" applyNumberFormat="1" applyFont="1" applyFill="1" applyBorder="1" applyAlignment="1">
      <alignment horizontal="left" vertical="center" indent="1"/>
    </xf>
    <xf numFmtId="176" fontId="44" fillId="2" borderId="10" xfId="0" applyNumberFormat="1" applyFont="1" applyFill="1" applyBorder="1" applyAlignment="1">
      <alignment horizontal="left" vertical="center" indent="1"/>
    </xf>
    <xf numFmtId="176" fontId="44" fillId="2" borderId="0" xfId="0" applyNumberFormat="1" applyFont="1" applyFill="1" applyAlignment="1">
      <alignment horizontal="left" vertical="center" indent="1"/>
    </xf>
    <xf numFmtId="176" fontId="44" fillId="2" borderId="11" xfId="0" applyNumberFormat="1" applyFont="1" applyFill="1" applyBorder="1" applyAlignment="1">
      <alignment horizontal="left" vertical="center" indent="1"/>
    </xf>
    <xf numFmtId="176" fontId="44" fillId="2" borderId="7" xfId="0" applyNumberFormat="1" applyFont="1" applyFill="1" applyBorder="1" applyAlignment="1">
      <alignment horizontal="left" vertical="center" indent="1"/>
    </xf>
    <xf numFmtId="176" fontId="44" fillId="2" borderId="8" xfId="0" applyNumberFormat="1" applyFont="1" applyFill="1" applyBorder="1" applyAlignment="1">
      <alignment horizontal="left" vertical="center" indent="1"/>
    </xf>
    <xf numFmtId="176" fontId="44" fillId="2" borderId="9" xfId="0" applyNumberFormat="1" applyFont="1" applyFill="1" applyBorder="1" applyAlignment="1">
      <alignment horizontal="left" vertical="center" indent="1"/>
    </xf>
    <xf numFmtId="0" fontId="18" fillId="0" borderId="0" xfId="0" applyFont="1" applyAlignment="1">
      <alignment horizontal="center" vertical="center"/>
    </xf>
    <xf numFmtId="0" fontId="18" fillId="0" borderId="8" xfId="0" applyFont="1" applyBorder="1" applyAlignment="1">
      <alignment horizontal="center" vertical="center"/>
    </xf>
    <xf numFmtId="0" fontId="26" fillId="0" borderId="5" xfId="0" applyFont="1" applyBorder="1" applyAlignment="1">
      <alignment horizontal="center" vertical="center"/>
    </xf>
    <xf numFmtId="0" fontId="26" fillId="0" borderId="4" xfId="0" applyFont="1" applyBorder="1" applyAlignment="1">
      <alignment horizontal="center" vertical="center"/>
    </xf>
    <xf numFmtId="0" fontId="26" fillId="0" borderId="6" xfId="0" applyFont="1" applyBorder="1" applyAlignment="1">
      <alignment horizontal="center" vertical="center"/>
    </xf>
    <xf numFmtId="0" fontId="26" fillId="0" borderId="10" xfId="0" applyFont="1" applyBorder="1" applyAlignment="1">
      <alignment horizontal="center" vertical="center"/>
    </xf>
    <xf numFmtId="0" fontId="26" fillId="0" borderId="0" xfId="0" applyFont="1" applyAlignment="1">
      <alignment horizontal="center" vertical="center"/>
    </xf>
    <xf numFmtId="0" fontId="26" fillId="0" borderId="11"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9" xfId="0" applyFont="1" applyBorder="1" applyAlignment="1">
      <alignment horizontal="center" vertical="center"/>
    </xf>
    <xf numFmtId="0" fontId="44" fillId="2" borderId="5" xfId="0" applyFont="1" applyFill="1" applyBorder="1" applyAlignment="1">
      <alignment horizontal="left" vertical="center" wrapText="1" indent="1"/>
    </xf>
    <xf numFmtId="0" fontId="44" fillId="2" borderId="4" xfId="0" applyFont="1" applyFill="1" applyBorder="1" applyAlignment="1">
      <alignment horizontal="left" vertical="center" wrapText="1" indent="1"/>
    </xf>
    <xf numFmtId="0" fontId="44" fillId="2" borderId="6" xfId="0" applyFont="1" applyFill="1" applyBorder="1" applyAlignment="1">
      <alignment horizontal="left" vertical="center" wrapText="1" indent="1"/>
    </xf>
    <xf numFmtId="0" fontId="44" fillId="2" borderId="10" xfId="0" applyFont="1" applyFill="1" applyBorder="1" applyAlignment="1">
      <alignment horizontal="left" vertical="center" wrapText="1" indent="1"/>
    </xf>
    <xf numFmtId="0" fontId="44" fillId="2" borderId="0" xfId="0" applyFont="1" applyFill="1" applyAlignment="1">
      <alignment horizontal="left" vertical="center" wrapText="1" indent="1"/>
    </xf>
    <xf numFmtId="0" fontId="44" fillId="2" borderId="11" xfId="0" applyFont="1" applyFill="1" applyBorder="1" applyAlignment="1">
      <alignment horizontal="left" vertical="center" wrapText="1" indent="1"/>
    </xf>
    <xf numFmtId="0" fontId="44" fillId="2" borderId="0" xfId="0" applyFont="1" applyFill="1" applyAlignment="1">
      <alignment horizontal="right" vertical="center"/>
    </xf>
    <xf numFmtId="0" fontId="44" fillId="2" borderId="11" xfId="0" applyFont="1" applyFill="1" applyBorder="1" applyAlignment="1">
      <alignment horizontal="right" vertical="center"/>
    </xf>
    <xf numFmtId="0" fontId="44" fillId="2" borderId="8" xfId="0" applyFont="1" applyFill="1" applyBorder="1" applyAlignment="1">
      <alignment horizontal="right" vertical="center"/>
    </xf>
    <xf numFmtId="0" fontId="44" fillId="2" borderId="9" xfId="0" applyFont="1" applyFill="1" applyBorder="1" applyAlignment="1">
      <alignment horizontal="right" vertical="center"/>
    </xf>
    <xf numFmtId="14" fontId="44" fillId="2" borderId="5" xfId="0" applyNumberFormat="1" applyFont="1" applyFill="1" applyBorder="1" applyAlignment="1">
      <alignment horizontal="left" vertical="center" wrapText="1" indent="1"/>
    </xf>
    <xf numFmtId="14" fontId="44" fillId="2" borderId="10" xfId="0" applyNumberFormat="1" applyFont="1" applyFill="1" applyBorder="1" applyAlignment="1">
      <alignment horizontal="left" vertical="center" wrapText="1" indent="1"/>
    </xf>
    <xf numFmtId="0" fontId="44" fillId="2" borderId="7" xfId="0" applyFont="1" applyFill="1" applyBorder="1" applyAlignment="1">
      <alignment horizontal="left" vertical="center" wrapText="1" indent="1"/>
    </xf>
    <xf numFmtId="0" fontId="44" fillId="2" borderId="8" xfId="0" applyFont="1" applyFill="1" applyBorder="1" applyAlignment="1">
      <alignment horizontal="left" vertical="center" wrapText="1" indent="1"/>
    </xf>
    <xf numFmtId="0" fontId="44" fillId="2" borderId="9" xfId="0" applyFont="1" applyFill="1" applyBorder="1" applyAlignment="1">
      <alignment horizontal="left" vertical="center" wrapText="1" indent="1"/>
    </xf>
    <xf numFmtId="187" fontId="44" fillId="7" borderId="0" xfId="0" applyNumberFormat="1" applyFont="1" applyFill="1" applyAlignment="1" applyProtection="1">
      <alignment horizontal="right" vertical="center"/>
      <protection locked="0"/>
    </xf>
    <xf numFmtId="0" fontId="23" fillId="0" borderId="0" xfId="0" applyFont="1" applyAlignment="1">
      <alignment horizontal="distributed" vertical="center"/>
    </xf>
    <xf numFmtId="0" fontId="23" fillId="2" borderId="0" xfId="0" applyFont="1" applyFill="1" applyAlignment="1">
      <alignment horizontal="left" vertical="center" wrapText="1" indent="1"/>
    </xf>
    <xf numFmtId="0" fontId="23" fillId="2" borderId="8" xfId="0" applyFont="1" applyFill="1" applyBorder="1" applyAlignment="1">
      <alignment horizontal="left" vertical="center" wrapText="1" indent="1"/>
    </xf>
    <xf numFmtId="0" fontId="23" fillId="0" borderId="5" xfId="0" applyFont="1" applyBorder="1" applyAlignment="1">
      <alignment horizontal="left" vertical="center" wrapText="1"/>
    </xf>
    <xf numFmtId="0" fontId="23" fillId="0" borderId="4" xfId="0" applyFont="1" applyBorder="1" applyAlignment="1">
      <alignment horizontal="left" vertical="center" wrapText="1"/>
    </xf>
    <xf numFmtId="0" fontId="23" fillId="0" borderId="10" xfId="0" applyFont="1" applyBorder="1" applyAlignment="1">
      <alignment horizontal="left" vertical="center" wrapText="1"/>
    </xf>
    <xf numFmtId="0" fontId="23" fillId="0" borderId="0" xfId="0" applyFont="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5" xfId="0" applyFont="1" applyBorder="1" applyAlignment="1">
      <alignment horizontal="center" vertical="center"/>
    </xf>
    <xf numFmtId="0" fontId="23" fillId="0" borderId="4" xfId="0" applyFont="1" applyBorder="1" applyAlignment="1">
      <alignment horizontal="center" vertical="center"/>
    </xf>
    <xf numFmtId="0" fontId="23" fillId="0" borderId="6" xfId="0" applyFont="1" applyBorder="1" applyAlignment="1">
      <alignment horizontal="center" vertical="center"/>
    </xf>
    <xf numFmtId="0" fontId="23" fillId="0" borderId="10" xfId="0" applyFont="1" applyBorder="1" applyAlignment="1">
      <alignment horizontal="center" vertical="center"/>
    </xf>
    <xf numFmtId="0" fontId="23" fillId="0" borderId="0" xfId="0" applyFont="1" applyAlignment="1">
      <alignment horizontal="center" vertical="center"/>
    </xf>
    <xf numFmtId="0" fontId="23" fillId="0" borderId="11" xfId="0" applyFont="1" applyBorder="1" applyAlignment="1">
      <alignment horizontal="center" vertical="center"/>
    </xf>
    <xf numFmtId="0" fontId="23" fillId="0" borderId="7" xfId="0" applyFont="1" applyBorder="1" applyAlignment="1">
      <alignment horizontal="center" vertical="center"/>
    </xf>
    <xf numFmtId="0" fontId="23" fillId="0" borderId="8" xfId="0" applyFont="1" applyBorder="1" applyAlignment="1">
      <alignment horizontal="center" vertical="center"/>
    </xf>
    <xf numFmtId="0" fontId="23" fillId="0" borderId="9" xfId="0" applyFont="1" applyBorder="1" applyAlignment="1">
      <alignment horizontal="center" vertical="center"/>
    </xf>
    <xf numFmtId="176" fontId="23" fillId="0" borderId="5" xfId="0" applyNumberFormat="1" applyFont="1" applyBorder="1" applyAlignment="1">
      <alignment horizontal="center" vertical="center"/>
    </xf>
    <xf numFmtId="176" fontId="23" fillId="0" borderId="4" xfId="0" applyNumberFormat="1" applyFont="1" applyBorder="1" applyAlignment="1">
      <alignment horizontal="center" vertical="center"/>
    </xf>
    <xf numFmtId="176" fontId="23" fillId="0" borderId="6" xfId="0" applyNumberFormat="1" applyFont="1" applyBorder="1" applyAlignment="1">
      <alignment horizontal="center" vertical="center"/>
    </xf>
    <xf numFmtId="176" fontId="23" fillId="0" borderId="10" xfId="0" applyNumberFormat="1" applyFont="1" applyBorder="1" applyAlignment="1">
      <alignment horizontal="center" vertical="center"/>
    </xf>
    <xf numFmtId="176" fontId="23" fillId="0" borderId="0" xfId="0" applyNumberFormat="1" applyFont="1" applyAlignment="1">
      <alignment horizontal="center" vertical="center"/>
    </xf>
    <xf numFmtId="176" fontId="23" fillId="0" borderId="11" xfId="0" applyNumberFormat="1" applyFont="1" applyBorder="1" applyAlignment="1">
      <alignment horizontal="center" vertical="center"/>
    </xf>
    <xf numFmtId="176" fontId="23" fillId="0" borderId="7" xfId="0" applyNumberFormat="1" applyFont="1" applyBorder="1" applyAlignment="1">
      <alignment horizontal="center" vertical="center"/>
    </xf>
    <xf numFmtId="176" fontId="23" fillId="0" borderId="8" xfId="0" applyNumberFormat="1" applyFont="1" applyBorder="1" applyAlignment="1">
      <alignment horizontal="center" vertical="center"/>
    </xf>
    <xf numFmtId="176" fontId="23" fillId="0" borderId="9" xfId="0" applyNumberFormat="1" applyFont="1" applyBorder="1" applyAlignment="1">
      <alignment horizontal="center" vertical="center"/>
    </xf>
    <xf numFmtId="0" fontId="23" fillId="0" borderId="5" xfId="0" applyFont="1" applyBorder="1" applyAlignment="1">
      <alignment horizontal="left" vertical="center"/>
    </xf>
    <xf numFmtId="0" fontId="23" fillId="0" borderId="4" xfId="0" applyFont="1" applyBorder="1" applyAlignment="1">
      <alignment horizontal="left" vertical="center"/>
    </xf>
    <xf numFmtId="0" fontId="23" fillId="0" borderId="10" xfId="0" applyFont="1" applyBorder="1" applyAlignment="1">
      <alignment horizontal="left" vertical="center"/>
    </xf>
    <xf numFmtId="0" fontId="23" fillId="0" borderId="0" xfId="0" applyFont="1" applyAlignment="1">
      <alignment horizontal="left" vertical="center"/>
    </xf>
    <xf numFmtId="0" fontId="23" fillId="0" borderId="7" xfId="0" applyFont="1" applyBorder="1" applyAlignment="1">
      <alignment horizontal="left" vertical="center"/>
    </xf>
    <xf numFmtId="0" fontId="23" fillId="0" borderId="8" xfId="0" applyFont="1" applyBorder="1" applyAlignment="1">
      <alignment horizontal="left" vertical="center"/>
    </xf>
    <xf numFmtId="0" fontId="44" fillId="2" borderId="5" xfId="0" applyFont="1" applyFill="1" applyBorder="1" applyAlignment="1">
      <alignment horizontal="center" vertical="center"/>
    </xf>
    <xf numFmtId="14" fontId="44" fillId="2" borderId="5" xfId="0" applyNumberFormat="1" applyFont="1" applyFill="1" applyBorder="1" applyAlignment="1">
      <alignment horizontal="center" vertical="center"/>
    </xf>
    <xf numFmtId="178" fontId="44" fillId="2" borderId="5" xfId="0" applyNumberFormat="1" applyFont="1" applyFill="1" applyBorder="1" applyAlignment="1">
      <alignment horizontal="center" vertical="center"/>
    </xf>
    <xf numFmtId="178" fontId="44" fillId="2" borderId="4" xfId="0" applyNumberFormat="1" applyFont="1" applyFill="1" applyBorder="1" applyAlignment="1">
      <alignment horizontal="center" vertical="center"/>
    </xf>
    <xf numFmtId="178" fontId="44" fillId="2" borderId="6" xfId="0" applyNumberFormat="1" applyFont="1" applyFill="1" applyBorder="1" applyAlignment="1">
      <alignment horizontal="center" vertical="center"/>
    </xf>
    <xf numFmtId="178" fontId="44" fillId="2" borderId="10" xfId="0" applyNumberFormat="1" applyFont="1" applyFill="1" applyBorder="1" applyAlignment="1">
      <alignment horizontal="center" vertical="center"/>
    </xf>
    <xf numFmtId="178" fontId="44" fillId="2" borderId="0" xfId="0" applyNumberFormat="1" applyFont="1" applyFill="1" applyAlignment="1">
      <alignment horizontal="center" vertical="center"/>
    </xf>
    <xf numFmtId="178" fontId="44" fillId="2" borderId="11" xfId="0" applyNumberFormat="1" applyFont="1" applyFill="1" applyBorder="1" applyAlignment="1">
      <alignment horizontal="center" vertical="center"/>
    </xf>
    <xf numFmtId="178" fontId="44" fillId="2" borderId="7" xfId="0" applyNumberFormat="1" applyFont="1" applyFill="1" applyBorder="1" applyAlignment="1">
      <alignment horizontal="center" vertical="center"/>
    </xf>
    <xf numFmtId="178" fontId="44" fillId="2" borderId="8" xfId="0" applyNumberFormat="1" applyFont="1" applyFill="1" applyBorder="1" applyAlignment="1">
      <alignment horizontal="center" vertical="center"/>
    </xf>
    <xf numFmtId="178" fontId="44" fillId="2" borderId="9" xfId="0" applyNumberFormat="1" applyFont="1" applyFill="1" applyBorder="1" applyAlignment="1">
      <alignment horizontal="center" vertical="center"/>
    </xf>
    <xf numFmtId="14" fontId="44" fillId="2" borderId="4" xfId="0" applyNumberFormat="1" applyFont="1" applyFill="1" applyBorder="1" applyAlignment="1">
      <alignment horizontal="center" vertical="center"/>
    </xf>
    <xf numFmtId="176" fontId="44" fillId="2" borderId="5" xfId="0" applyNumberFormat="1" applyFont="1" applyFill="1" applyBorder="1" applyAlignment="1">
      <alignment horizontal="center" vertical="center"/>
    </xf>
    <xf numFmtId="176" fontId="44" fillId="2" borderId="4" xfId="0" applyNumberFormat="1" applyFont="1" applyFill="1" applyBorder="1" applyAlignment="1">
      <alignment horizontal="center" vertical="center"/>
    </xf>
    <xf numFmtId="176" fontId="44" fillId="2" borderId="6" xfId="0" applyNumberFormat="1" applyFont="1" applyFill="1" applyBorder="1" applyAlignment="1">
      <alignment horizontal="center" vertical="center"/>
    </xf>
    <xf numFmtId="176" fontId="44" fillId="2" borderId="10" xfId="0" applyNumberFormat="1" applyFont="1" applyFill="1" applyBorder="1" applyAlignment="1">
      <alignment horizontal="center" vertical="center"/>
    </xf>
    <xf numFmtId="176" fontId="44" fillId="2" borderId="0" xfId="0" applyNumberFormat="1" applyFont="1" applyFill="1" applyAlignment="1">
      <alignment horizontal="center" vertical="center"/>
    </xf>
    <xf numFmtId="176" fontId="44" fillId="2" borderId="11" xfId="0" applyNumberFormat="1" applyFont="1" applyFill="1" applyBorder="1" applyAlignment="1">
      <alignment horizontal="center" vertical="center"/>
    </xf>
    <xf numFmtId="176" fontId="44" fillId="2" borderId="7" xfId="0" applyNumberFormat="1" applyFont="1" applyFill="1" applyBorder="1" applyAlignment="1">
      <alignment horizontal="center" vertical="center"/>
    </xf>
    <xf numFmtId="176" fontId="44" fillId="2" borderId="8" xfId="0" applyNumberFormat="1" applyFont="1" applyFill="1" applyBorder="1" applyAlignment="1">
      <alignment horizontal="center" vertical="center"/>
    </xf>
    <xf numFmtId="176" fontId="44" fillId="2" borderId="9" xfId="0" applyNumberFormat="1" applyFont="1" applyFill="1" applyBorder="1" applyAlignment="1">
      <alignment horizontal="center" vertical="center"/>
    </xf>
    <xf numFmtId="0" fontId="44" fillId="0" borderId="5" xfId="0" applyFont="1" applyBorder="1" applyAlignment="1">
      <alignment horizontal="left" vertical="center" indent="1"/>
    </xf>
    <xf numFmtId="0" fontId="44" fillId="0" borderId="4" xfId="0" applyFont="1" applyBorder="1" applyAlignment="1">
      <alignment horizontal="left" vertical="center" indent="1"/>
    </xf>
    <xf numFmtId="0" fontId="44" fillId="0" borderId="6" xfId="0" applyFont="1" applyBorder="1" applyAlignment="1">
      <alignment horizontal="left" vertical="center" indent="1"/>
    </xf>
    <xf numFmtId="0" fontId="44" fillId="0" borderId="10" xfId="0" applyFont="1" applyBorder="1" applyAlignment="1">
      <alignment horizontal="left" vertical="center" indent="1"/>
    </xf>
    <xf numFmtId="0" fontId="44" fillId="0" borderId="0" xfId="0" applyFont="1" applyAlignment="1">
      <alignment horizontal="left" vertical="center" indent="1"/>
    </xf>
    <xf numFmtId="0" fontId="44" fillId="0" borderId="11" xfId="0" applyFont="1" applyBorder="1" applyAlignment="1">
      <alignment horizontal="left" vertical="center" indent="1"/>
    </xf>
    <xf numFmtId="0" fontId="44" fillId="0" borderId="7" xfId="0" applyFont="1" applyBorder="1" applyAlignment="1">
      <alignment horizontal="left" vertical="center" indent="1"/>
    </xf>
    <xf numFmtId="0" fontId="44" fillId="0" borderId="8" xfId="0" applyFont="1" applyBorder="1" applyAlignment="1">
      <alignment horizontal="left" vertical="center" indent="1"/>
    </xf>
    <xf numFmtId="0" fontId="44" fillId="0" borderId="9" xfId="0" applyFont="1" applyBorder="1" applyAlignment="1">
      <alignment horizontal="left" vertical="center" indent="1"/>
    </xf>
    <xf numFmtId="0" fontId="18" fillId="0" borderId="0" xfId="0" applyFont="1" applyAlignment="1">
      <alignment horizontal="center"/>
    </xf>
    <xf numFmtId="0" fontId="18" fillId="0" borderId="8" xfId="0" applyFont="1" applyBorder="1" applyAlignment="1">
      <alignment horizontal="center"/>
    </xf>
    <xf numFmtId="14" fontId="44" fillId="0" borderId="5" xfId="0" applyNumberFormat="1" applyFont="1" applyBorder="1" applyAlignment="1">
      <alignment horizontal="left" vertical="center" indent="1"/>
    </xf>
    <xf numFmtId="0" fontId="21" fillId="0" borderId="5" xfId="13" applyFont="1" applyBorder="1" applyAlignment="1">
      <alignment horizontal="center" vertical="center"/>
    </xf>
    <xf numFmtId="0" fontId="21" fillId="0" borderId="41" xfId="13" applyFont="1" applyBorder="1" applyAlignment="1">
      <alignment horizontal="center" vertical="center"/>
    </xf>
    <xf numFmtId="0" fontId="21" fillId="2" borderId="47" xfId="13" applyFont="1" applyFill="1" applyBorder="1" applyAlignment="1">
      <alignment vertical="center"/>
    </xf>
    <xf numFmtId="0" fontId="21" fillId="2" borderId="4" xfId="13" applyFont="1" applyFill="1" applyBorder="1" applyAlignment="1">
      <alignment vertical="center"/>
    </xf>
    <xf numFmtId="0" fontId="21" fillId="2" borderId="41" xfId="13" applyFont="1" applyFill="1" applyBorder="1" applyAlignment="1">
      <alignment vertical="center"/>
    </xf>
    <xf numFmtId="14" fontId="21" fillId="2" borderId="0" xfId="13" applyNumberFormat="1" applyFont="1" applyFill="1" applyAlignment="1">
      <alignment wrapText="1"/>
    </xf>
    <xf numFmtId="0" fontId="21" fillId="2" borderId="0" xfId="13" applyFont="1" applyFill="1" applyAlignment="1">
      <alignment wrapText="1"/>
    </xf>
    <xf numFmtId="0" fontId="21" fillId="2" borderId="8" xfId="13" applyFont="1" applyFill="1" applyBorder="1" applyAlignment="1">
      <alignment wrapText="1"/>
    </xf>
    <xf numFmtId="0" fontId="21" fillId="0" borderId="7" xfId="13" applyFont="1" applyBorder="1" applyAlignment="1">
      <alignment horizontal="center" vertical="center"/>
    </xf>
    <xf numFmtId="0" fontId="21" fillId="0" borderId="48" xfId="13" applyFont="1" applyBorder="1" applyAlignment="1">
      <alignment horizontal="center" vertical="center"/>
    </xf>
    <xf numFmtId="0" fontId="21" fillId="2" borderId="8" xfId="13" applyFont="1" applyFill="1" applyBorder="1" applyAlignment="1">
      <alignment horizontal="center" vertical="center"/>
    </xf>
    <xf numFmtId="0" fontId="21" fillId="2" borderId="48" xfId="13" applyFont="1" applyFill="1" applyBorder="1" applyAlignment="1">
      <alignment horizontal="center" vertical="center"/>
    </xf>
    <xf numFmtId="0" fontId="21" fillId="2" borderId="47" xfId="13" applyFont="1" applyFill="1" applyBorder="1" applyAlignment="1">
      <alignment horizontal="left" vertical="center" wrapText="1" indent="1"/>
    </xf>
    <xf numFmtId="0" fontId="21" fillId="2" borderId="4" xfId="13" applyFont="1" applyFill="1" applyBorder="1" applyAlignment="1">
      <alignment horizontal="left" vertical="center" wrapText="1" indent="1"/>
    </xf>
    <xf numFmtId="0" fontId="21" fillId="2" borderId="41" xfId="13" applyFont="1" applyFill="1" applyBorder="1" applyAlignment="1">
      <alignment horizontal="left" vertical="center" wrapText="1" indent="1"/>
    </xf>
    <xf numFmtId="0" fontId="21" fillId="2" borderId="51" xfId="13" applyFont="1" applyFill="1" applyBorder="1" applyAlignment="1">
      <alignment horizontal="left" vertical="center" wrapText="1" indent="1"/>
    </xf>
    <xf numFmtId="0" fontId="21" fillId="2" borderId="0" xfId="13" applyFont="1" applyFill="1" applyAlignment="1">
      <alignment horizontal="left" vertical="center" wrapText="1" indent="1"/>
    </xf>
    <xf numFmtId="0" fontId="21" fillId="2" borderId="50" xfId="13" applyFont="1" applyFill="1" applyBorder="1" applyAlignment="1">
      <alignment horizontal="left" vertical="center" wrapText="1" indent="1"/>
    </xf>
    <xf numFmtId="0" fontId="21" fillId="0" borderId="10" xfId="13" applyFont="1" applyBorder="1" applyAlignment="1">
      <alignment horizontal="center" vertical="center"/>
    </xf>
    <xf numFmtId="0" fontId="21" fillId="0" borderId="50" xfId="13" applyFont="1" applyBorder="1" applyAlignment="1">
      <alignment horizontal="center" vertical="center"/>
    </xf>
    <xf numFmtId="0" fontId="21" fillId="0" borderId="4" xfId="13" applyFont="1" applyBorder="1" applyAlignment="1">
      <alignment horizontal="center" vertical="center"/>
    </xf>
    <xf numFmtId="0" fontId="21" fillId="0" borderId="42" xfId="13" applyFont="1" applyBorder="1" applyAlignment="1">
      <alignment horizontal="center" vertical="center"/>
    </xf>
    <xf numFmtId="0" fontId="21" fillId="0" borderId="43" xfId="13" applyFont="1" applyBorder="1" applyAlignment="1">
      <alignment horizontal="center" vertical="center"/>
    </xf>
    <xf numFmtId="0" fontId="21" fillId="0" borderId="44" xfId="13" applyFont="1" applyBorder="1" applyAlignment="1">
      <alignment horizontal="center" vertical="center"/>
    </xf>
    <xf numFmtId="0" fontId="29" fillId="0" borderId="0" xfId="13" applyFont="1" applyAlignment="1">
      <alignment horizontal="left" vertical="center"/>
    </xf>
    <xf numFmtId="0" fontId="29" fillId="0" borderId="8" xfId="13" applyFont="1" applyBorder="1" applyAlignment="1">
      <alignment horizontal="left" vertical="center"/>
    </xf>
    <xf numFmtId="0" fontId="21" fillId="0" borderId="1" xfId="13" applyFont="1" applyBorder="1" applyAlignment="1">
      <alignment horizontal="center" vertical="center" wrapText="1"/>
    </xf>
    <xf numFmtId="0" fontId="21" fillId="0" borderId="45" xfId="13" applyFont="1" applyBorder="1" applyAlignment="1">
      <alignment horizontal="center" vertical="center"/>
    </xf>
    <xf numFmtId="0" fontId="21" fillId="2" borderId="46" xfId="13" applyFont="1" applyFill="1" applyBorder="1" applyAlignment="1">
      <alignment vertical="center" wrapText="1"/>
    </xf>
    <xf numFmtId="0" fontId="21" fillId="2" borderId="2" xfId="13" applyFont="1" applyFill="1" applyBorder="1" applyAlignment="1">
      <alignment vertical="center" wrapText="1"/>
    </xf>
    <xf numFmtId="0" fontId="21" fillId="2" borderId="45" xfId="13" applyFont="1" applyFill="1" applyBorder="1" applyAlignment="1">
      <alignment vertical="center" wrapText="1"/>
    </xf>
    <xf numFmtId="0" fontId="21" fillId="0" borderId="46" xfId="13" applyFont="1" applyBorder="1" applyAlignment="1">
      <alignment horizontal="center" vertical="center"/>
    </xf>
    <xf numFmtId="0" fontId="21" fillId="2" borderId="46" xfId="13" applyFont="1" applyFill="1" applyBorder="1" applyAlignment="1">
      <alignment horizontal="center" vertical="center"/>
    </xf>
    <xf numFmtId="0" fontId="21" fillId="2" borderId="2" xfId="13" applyFont="1" applyFill="1" applyBorder="1" applyAlignment="1">
      <alignment horizontal="center" vertical="center"/>
    </xf>
    <xf numFmtId="0" fontId="21" fillId="2" borderId="45" xfId="13" applyFont="1" applyFill="1" applyBorder="1" applyAlignment="1">
      <alignment horizontal="center" vertical="center"/>
    </xf>
    <xf numFmtId="185" fontId="21" fillId="2" borderId="0" xfId="13" applyNumberFormat="1" applyFont="1" applyFill="1" applyAlignment="1">
      <alignment horizontal="right"/>
    </xf>
    <xf numFmtId="14" fontId="21" fillId="2" borderId="49" xfId="13" applyNumberFormat="1" applyFont="1" applyFill="1" applyBorder="1" applyAlignment="1">
      <alignment horizontal="left" vertical="center" indent="1"/>
    </xf>
    <xf numFmtId="0" fontId="21" fillId="2" borderId="8" xfId="13" applyFont="1" applyFill="1" applyBorder="1" applyAlignment="1">
      <alignment horizontal="left" vertical="center" indent="1"/>
    </xf>
    <xf numFmtId="0" fontId="21" fillId="2" borderId="48" xfId="13" applyFont="1" applyFill="1" applyBorder="1" applyAlignment="1">
      <alignment horizontal="left" vertical="center" indent="1"/>
    </xf>
    <xf numFmtId="0" fontId="21" fillId="2" borderId="43" xfId="13" applyFont="1" applyFill="1" applyBorder="1" applyAlignment="1">
      <alignment wrapText="1"/>
    </xf>
    <xf numFmtId="0" fontId="21" fillId="0" borderId="0" xfId="13" applyFont="1" applyAlignment="1">
      <alignment horizontal="left" vertical="center"/>
    </xf>
    <xf numFmtId="0" fontId="21" fillId="2" borderId="0" xfId="13" applyFont="1" applyFill="1" applyAlignment="1">
      <alignment vertical="center" wrapText="1"/>
    </xf>
    <xf numFmtId="0" fontId="21" fillId="2" borderId="8" xfId="13" applyFont="1" applyFill="1" applyBorder="1" applyAlignment="1">
      <alignment vertical="center" wrapText="1"/>
    </xf>
    <xf numFmtId="188" fontId="21" fillId="2" borderId="47" xfId="13" applyNumberFormat="1" applyFont="1" applyFill="1" applyBorder="1" applyAlignment="1">
      <alignment horizontal="left"/>
    </xf>
    <xf numFmtId="188" fontId="21" fillId="2" borderId="4" xfId="13" applyNumberFormat="1" applyFont="1" applyFill="1" applyBorder="1" applyAlignment="1">
      <alignment horizontal="left"/>
    </xf>
    <xf numFmtId="188" fontId="21" fillId="2" borderId="41" xfId="13" applyNumberFormat="1" applyFont="1" applyFill="1" applyBorder="1" applyAlignment="1">
      <alignment horizontal="left"/>
    </xf>
    <xf numFmtId="0" fontId="21" fillId="0" borderId="47" xfId="13" applyFont="1" applyBorder="1" applyAlignment="1">
      <alignment horizontal="center" vertical="center"/>
    </xf>
    <xf numFmtId="0" fontId="21" fillId="0" borderId="6" xfId="13" applyFont="1" applyBorder="1" applyAlignment="1">
      <alignment horizontal="center" vertical="center"/>
    </xf>
    <xf numFmtId="0" fontId="21" fillId="0" borderId="51" xfId="13" applyFont="1" applyBorder="1" applyAlignment="1">
      <alignment horizontal="center" vertical="center"/>
    </xf>
    <xf numFmtId="0" fontId="21" fillId="0" borderId="11" xfId="13" applyFont="1" applyBorder="1" applyAlignment="1">
      <alignment horizontal="center" vertical="center"/>
    </xf>
    <xf numFmtId="0" fontId="21" fillId="0" borderId="52" xfId="13" applyFont="1" applyBorder="1" applyAlignment="1">
      <alignment horizontal="center" vertical="center"/>
    </xf>
    <xf numFmtId="0" fontId="21" fillId="0" borderId="53" xfId="13" applyFont="1" applyBorder="1" applyAlignment="1">
      <alignment horizontal="center" vertical="center"/>
    </xf>
    <xf numFmtId="176" fontId="21" fillId="2" borderId="5" xfId="13" applyNumberFormat="1" applyFont="1" applyFill="1" applyBorder="1" applyAlignment="1">
      <alignment vertical="center"/>
    </xf>
    <xf numFmtId="176" fontId="21" fillId="2" borderId="4" xfId="13" applyNumberFormat="1" applyFont="1" applyFill="1" applyBorder="1" applyAlignment="1">
      <alignment vertical="center"/>
    </xf>
    <xf numFmtId="176" fontId="21" fillId="2" borderId="41" xfId="13" applyNumberFormat="1" applyFont="1" applyFill="1" applyBorder="1" applyAlignment="1">
      <alignment vertical="center"/>
    </xf>
    <xf numFmtId="176" fontId="21" fillId="2" borderId="10" xfId="13" applyNumberFormat="1" applyFont="1" applyFill="1" applyBorder="1" applyAlignment="1">
      <alignment vertical="center"/>
    </xf>
    <xf numFmtId="176" fontId="21" fillId="2" borderId="0" xfId="13" applyNumberFormat="1" applyFont="1" applyFill="1" applyAlignment="1">
      <alignment vertical="center"/>
    </xf>
    <xf numFmtId="176" fontId="21" fillId="2" borderId="50" xfId="13" applyNumberFormat="1" applyFont="1" applyFill="1" applyBorder="1" applyAlignment="1">
      <alignment vertical="center"/>
    </xf>
    <xf numFmtId="176" fontId="21" fillId="2" borderId="42" xfId="13" applyNumberFormat="1" applyFont="1" applyFill="1" applyBorder="1" applyAlignment="1">
      <alignment vertical="center"/>
    </xf>
    <xf numFmtId="176" fontId="21" fillId="2" borderId="43" xfId="13" applyNumberFormat="1" applyFont="1" applyFill="1" applyBorder="1" applyAlignment="1">
      <alignment vertical="center"/>
    </xf>
    <xf numFmtId="176" fontId="21" fillId="2" borderId="44" xfId="13" applyNumberFormat="1" applyFont="1" applyFill="1" applyBorder="1" applyAlignment="1">
      <alignment vertical="center"/>
    </xf>
    <xf numFmtId="0" fontId="21" fillId="0" borderId="51" xfId="13" applyFont="1" applyBorder="1"/>
    <xf numFmtId="0" fontId="21" fillId="0" borderId="0" xfId="13" applyFont="1"/>
    <xf numFmtId="0" fontId="21" fillId="0" borderId="50" xfId="13" applyFont="1" applyBorder="1"/>
    <xf numFmtId="189" fontId="21" fillId="2" borderId="49" xfId="13" applyNumberFormat="1" applyFont="1" applyFill="1" applyBorder="1" applyAlignment="1">
      <alignment horizontal="left"/>
    </xf>
    <xf numFmtId="189" fontId="21" fillId="2" borderId="8" xfId="13" applyNumberFormat="1" applyFont="1" applyFill="1" applyBorder="1" applyAlignment="1">
      <alignment horizontal="left"/>
    </xf>
    <xf numFmtId="189" fontId="21" fillId="2" borderId="48" xfId="13" applyNumberFormat="1" applyFont="1" applyFill="1" applyBorder="1" applyAlignment="1">
      <alignment horizontal="left"/>
    </xf>
    <xf numFmtId="0" fontId="21" fillId="0" borderId="23" xfId="13" applyFont="1" applyBorder="1" applyAlignment="1">
      <alignment horizontal="center" vertical="center" wrapText="1"/>
    </xf>
    <xf numFmtId="0" fontId="21" fillId="2" borderId="23" xfId="13" applyFont="1" applyFill="1" applyBorder="1" applyAlignment="1">
      <alignment vertical="center" wrapText="1"/>
    </xf>
    <xf numFmtId="0" fontId="21" fillId="2" borderId="8" xfId="13" applyFont="1" applyFill="1" applyBorder="1"/>
    <xf numFmtId="0" fontId="21" fillId="0" borderId="49" xfId="13" applyFont="1" applyBorder="1" applyAlignment="1">
      <alignment horizontal="center" vertical="center"/>
    </xf>
    <xf numFmtId="0" fontId="21" fillId="0" borderId="8" xfId="13" applyFont="1" applyBorder="1" applyAlignment="1">
      <alignment horizontal="center" vertical="center"/>
    </xf>
    <xf numFmtId="0" fontId="21" fillId="0" borderId="9" xfId="13" applyFont="1" applyBorder="1" applyAlignment="1">
      <alignment horizontal="center" vertical="center"/>
    </xf>
    <xf numFmtId="0" fontId="21" fillId="0" borderId="0" xfId="13" applyFont="1" applyAlignment="1">
      <alignment horizontal="left" vertical="center" wrapText="1"/>
    </xf>
    <xf numFmtId="0" fontId="21" fillId="2" borderId="4" xfId="13" applyFont="1" applyFill="1" applyBorder="1" applyAlignment="1">
      <alignment vertical="center" wrapText="1"/>
    </xf>
    <xf numFmtId="0" fontId="19" fillId="2" borderId="47" xfId="13" applyFont="1" applyFill="1" applyBorder="1" applyAlignment="1">
      <alignment horizontal="center" vertical="center" wrapText="1"/>
    </xf>
    <xf numFmtId="0" fontId="19" fillId="2" borderId="4" xfId="13" applyFont="1" applyFill="1" applyBorder="1" applyAlignment="1">
      <alignment horizontal="center" vertical="center" wrapText="1"/>
    </xf>
    <xf numFmtId="0" fontId="19" fillId="2" borderId="41" xfId="13" applyFont="1" applyFill="1" applyBorder="1" applyAlignment="1">
      <alignment horizontal="center" vertical="center" wrapText="1"/>
    </xf>
    <xf numFmtId="0" fontId="19" fillId="2" borderId="51" xfId="13" applyFont="1" applyFill="1" applyBorder="1" applyAlignment="1">
      <alignment horizontal="center" vertical="center" wrapText="1"/>
    </xf>
    <xf numFmtId="0" fontId="19" fillId="2" borderId="0" xfId="13" applyFont="1" applyFill="1" applyAlignment="1">
      <alignment horizontal="center" vertical="center" wrapText="1"/>
    </xf>
    <xf numFmtId="0" fontId="19" fillId="2" borderId="50" xfId="13" applyFont="1" applyFill="1" applyBorder="1" applyAlignment="1">
      <alignment horizontal="center" vertical="center" wrapText="1"/>
    </xf>
    <xf numFmtId="0" fontId="19" fillId="2" borderId="49" xfId="13" applyFont="1" applyFill="1" applyBorder="1" applyAlignment="1">
      <alignment horizontal="center" vertical="center" wrapText="1"/>
    </xf>
    <xf numFmtId="0" fontId="19" fillId="2" borderId="8" xfId="13" applyFont="1" applyFill="1" applyBorder="1" applyAlignment="1">
      <alignment horizontal="center" vertical="center" wrapText="1"/>
    </xf>
    <xf numFmtId="0" fontId="19" fillId="2" borderId="48" xfId="13" applyFont="1" applyFill="1" applyBorder="1" applyAlignment="1">
      <alignment horizontal="center" vertical="center" wrapText="1"/>
    </xf>
    <xf numFmtId="0" fontId="21" fillId="2" borderId="54" xfId="13" quotePrefix="1" applyFont="1" applyFill="1" applyBorder="1" applyAlignment="1">
      <alignment horizontal="center" vertical="center" wrapText="1"/>
    </xf>
    <xf numFmtId="0" fontId="21" fillId="2" borderId="55" xfId="13" quotePrefix="1" applyFont="1" applyFill="1" applyBorder="1" applyAlignment="1">
      <alignment horizontal="center" vertical="center" wrapText="1"/>
    </xf>
    <xf numFmtId="0" fontId="21" fillId="2" borderId="56" xfId="13" quotePrefix="1" applyFont="1" applyFill="1" applyBorder="1" applyAlignment="1">
      <alignment horizontal="center" vertical="center" wrapText="1"/>
    </xf>
    <xf numFmtId="0" fontId="21" fillId="2" borderId="51" xfId="13" quotePrefix="1" applyFont="1" applyFill="1" applyBorder="1" applyAlignment="1">
      <alignment horizontal="center" vertical="center" wrapText="1"/>
    </xf>
    <xf numFmtId="0" fontId="21" fillId="2" borderId="0" xfId="13" quotePrefix="1" applyFont="1" applyFill="1" applyAlignment="1">
      <alignment horizontal="center" vertical="center" wrapText="1"/>
    </xf>
    <xf numFmtId="0" fontId="21" fillId="2" borderId="50" xfId="13" quotePrefix="1" applyFont="1" applyFill="1" applyBorder="1" applyAlignment="1">
      <alignment horizontal="center" vertical="center" wrapText="1"/>
    </xf>
    <xf numFmtId="0" fontId="21" fillId="2" borderId="49" xfId="13" quotePrefix="1" applyFont="1" applyFill="1" applyBorder="1" applyAlignment="1">
      <alignment horizontal="center" vertical="center" wrapText="1"/>
    </xf>
    <xf numFmtId="0" fontId="21" fillId="2" borderId="8" xfId="13" quotePrefix="1" applyFont="1" applyFill="1" applyBorder="1" applyAlignment="1">
      <alignment horizontal="center" vertical="center" wrapText="1"/>
    </xf>
    <xf numFmtId="0" fontId="21" fillId="2" borderId="48" xfId="13" quotePrefix="1" applyFont="1" applyFill="1" applyBorder="1" applyAlignment="1">
      <alignment horizontal="center" vertical="center" wrapText="1"/>
    </xf>
    <xf numFmtId="185" fontId="21" fillId="2" borderId="47" xfId="13" quotePrefix="1" applyNumberFormat="1" applyFont="1" applyFill="1" applyBorder="1" applyAlignment="1">
      <alignment horizontal="center" vertical="center"/>
    </xf>
    <xf numFmtId="185" fontId="21" fillId="2" borderId="4" xfId="13" quotePrefix="1" applyNumberFormat="1" applyFont="1" applyFill="1" applyBorder="1" applyAlignment="1">
      <alignment horizontal="center" vertical="center"/>
    </xf>
    <xf numFmtId="185" fontId="21" fillId="2" borderId="41" xfId="13" quotePrefix="1" applyNumberFormat="1" applyFont="1" applyFill="1" applyBorder="1" applyAlignment="1">
      <alignment horizontal="center" vertical="center"/>
    </xf>
    <xf numFmtId="185" fontId="21" fillId="2" borderId="51" xfId="13" quotePrefix="1" applyNumberFormat="1" applyFont="1" applyFill="1" applyBorder="1" applyAlignment="1">
      <alignment horizontal="center" vertical="center"/>
    </xf>
    <xf numFmtId="185" fontId="21" fillId="2" borderId="0" xfId="13" quotePrefix="1" applyNumberFormat="1" applyFont="1" applyFill="1" applyAlignment="1">
      <alignment horizontal="center" vertical="center"/>
    </xf>
    <xf numFmtId="185" fontId="21" fillId="2" borderId="50" xfId="13" quotePrefix="1" applyNumberFormat="1" applyFont="1" applyFill="1" applyBorder="1" applyAlignment="1">
      <alignment horizontal="center" vertical="center"/>
    </xf>
    <xf numFmtId="185" fontId="21" fillId="2" borderId="49" xfId="13" quotePrefix="1" applyNumberFormat="1" applyFont="1" applyFill="1" applyBorder="1" applyAlignment="1">
      <alignment horizontal="center" vertical="center"/>
    </xf>
    <xf numFmtId="185" fontId="21" fillId="2" borderId="8" xfId="13" quotePrefix="1" applyNumberFormat="1" applyFont="1" applyFill="1" applyBorder="1" applyAlignment="1">
      <alignment horizontal="center" vertical="center"/>
    </xf>
    <xf numFmtId="185" fontId="21" fillId="2" borderId="48" xfId="13" quotePrefix="1" applyNumberFormat="1" applyFont="1" applyFill="1" applyBorder="1" applyAlignment="1">
      <alignment horizontal="center" vertical="center"/>
    </xf>
    <xf numFmtId="0" fontId="19" fillId="2" borderId="52" xfId="13" applyFont="1" applyFill="1" applyBorder="1" applyAlignment="1">
      <alignment horizontal="center" vertical="center" wrapText="1"/>
    </xf>
    <xf numFmtId="0" fontId="19" fillId="2" borderId="43" xfId="13" applyFont="1" applyFill="1" applyBorder="1" applyAlignment="1">
      <alignment horizontal="center" vertical="center" wrapText="1"/>
    </xf>
    <xf numFmtId="0" fontId="19" fillId="2" borderId="44" xfId="13" applyFont="1" applyFill="1" applyBorder="1" applyAlignment="1">
      <alignment horizontal="center" vertical="center" wrapText="1"/>
    </xf>
    <xf numFmtId="185" fontId="21" fillId="2" borderId="52" xfId="13" quotePrefix="1" applyNumberFormat="1" applyFont="1" applyFill="1" applyBorder="1" applyAlignment="1">
      <alignment horizontal="center" vertical="center"/>
    </xf>
    <xf numFmtId="185" fontId="21" fillId="2" borderId="43" xfId="13" quotePrefix="1" applyNumberFormat="1" applyFont="1" applyFill="1" applyBorder="1" applyAlignment="1">
      <alignment horizontal="center" vertical="center"/>
    </xf>
    <xf numFmtId="185" fontId="21" fillId="2" borderId="44" xfId="13" quotePrefix="1" applyNumberFormat="1" applyFont="1" applyFill="1" applyBorder="1" applyAlignment="1">
      <alignment horizontal="center" vertical="center"/>
    </xf>
    <xf numFmtId="0" fontId="41" fillId="0" borderId="0" xfId="13" applyFont="1" applyAlignment="1">
      <alignment vertical="center"/>
    </xf>
    <xf numFmtId="0" fontId="41" fillId="0" borderId="8" xfId="13" applyFont="1" applyBorder="1" applyAlignment="1">
      <alignment vertical="center"/>
    </xf>
    <xf numFmtId="0" fontId="21" fillId="0" borderId="10" xfId="13" applyFont="1" applyBorder="1" applyAlignment="1">
      <alignment horizontal="center" vertical="center" wrapText="1"/>
    </xf>
    <xf numFmtId="0" fontId="21" fillId="0" borderId="11" xfId="13" applyFont="1" applyBorder="1" applyAlignment="1">
      <alignment horizontal="center" vertical="center" wrapText="1"/>
    </xf>
    <xf numFmtId="0" fontId="21" fillId="0" borderId="42" xfId="13" applyFont="1" applyBorder="1" applyAlignment="1">
      <alignment horizontal="center" vertical="center" wrapText="1"/>
    </xf>
    <xf numFmtId="0" fontId="21" fillId="0" borderId="53" xfId="13" applyFont="1" applyBorder="1" applyAlignment="1">
      <alignment horizontal="center" vertical="center" wrapText="1"/>
    </xf>
    <xf numFmtId="14" fontId="21" fillId="2" borderId="5" xfId="13" applyNumberFormat="1" applyFont="1" applyFill="1" applyBorder="1" applyAlignment="1">
      <alignment vertical="center" wrapText="1"/>
    </xf>
    <xf numFmtId="0" fontId="21" fillId="2" borderId="41" xfId="13" applyFont="1" applyFill="1" applyBorder="1" applyAlignment="1">
      <alignment vertical="center" wrapText="1"/>
    </xf>
    <xf numFmtId="0" fontId="21" fillId="2" borderId="10" xfId="13" applyFont="1" applyFill="1" applyBorder="1" applyAlignment="1">
      <alignment vertical="center" wrapText="1"/>
    </xf>
    <xf numFmtId="0" fontId="21" fillId="2" borderId="50" xfId="13" applyFont="1" applyFill="1" applyBorder="1" applyAlignment="1">
      <alignment vertical="center" wrapText="1"/>
    </xf>
    <xf numFmtId="0" fontId="21" fillId="2" borderId="42" xfId="13" applyFont="1" applyFill="1" applyBorder="1" applyAlignment="1">
      <alignment vertical="center" wrapText="1"/>
    </xf>
    <xf numFmtId="0" fontId="21" fillId="2" borderId="43" xfId="13" applyFont="1" applyFill="1" applyBorder="1" applyAlignment="1">
      <alignment vertical="center" wrapText="1"/>
    </xf>
    <xf numFmtId="0" fontId="21" fillId="2" borderId="44" xfId="13" applyFont="1" applyFill="1" applyBorder="1" applyAlignment="1">
      <alignment vertical="center" wrapText="1"/>
    </xf>
    <xf numFmtId="14" fontId="21" fillId="2" borderId="47" xfId="13" applyNumberFormat="1" applyFont="1" applyFill="1" applyBorder="1" applyAlignment="1">
      <alignment horizontal="left" vertical="center" wrapText="1" indent="1"/>
    </xf>
    <xf numFmtId="0" fontId="21" fillId="0" borderId="5" xfId="13" applyFont="1" applyBorder="1" applyAlignment="1">
      <alignment horizontal="center" vertical="center" wrapText="1"/>
    </xf>
    <xf numFmtId="0" fontId="21" fillId="0" borderId="6" xfId="13" applyFont="1" applyBorder="1" applyAlignment="1">
      <alignment horizontal="center" vertical="center" wrapText="1"/>
    </xf>
    <xf numFmtId="0" fontId="21" fillId="0" borderId="22" xfId="13" applyFont="1" applyBorder="1" applyAlignment="1">
      <alignment horizontal="center" vertical="center" wrapText="1" shrinkToFit="1"/>
    </xf>
    <xf numFmtId="0" fontId="21" fillId="0" borderId="24" xfId="13" applyFont="1" applyBorder="1" applyAlignment="1">
      <alignment horizontal="center" vertical="center" wrapText="1" shrinkToFit="1"/>
    </xf>
    <xf numFmtId="0" fontId="21" fillId="0" borderId="57" xfId="13" applyFont="1" applyBorder="1" applyAlignment="1">
      <alignment horizontal="center" vertical="center" wrapText="1" shrinkToFit="1"/>
    </xf>
    <xf numFmtId="0" fontId="21" fillId="0" borderId="5" xfId="13" applyFont="1" applyBorder="1" applyAlignment="1">
      <alignment horizontal="center" vertical="center" shrinkToFit="1"/>
    </xf>
    <xf numFmtId="0" fontId="21" fillId="0" borderId="4" xfId="13" applyFont="1" applyBorder="1" applyAlignment="1">
      <alignment horizontal="center" vertical="center" shrinkToFit="1"/>
    </xf>
    <xf numFmtId="0" fontId="21" fillId="0" borderId="6" xfId="13" applyFont="1" applyBorder="1" applyAlignment="1">
      <alignment horizontal="center" vertical="center" shrinkToFit="1"/>
    </xf>
    <xf numFmtId="0" fontId="21" fillId="0" borderId="7" xfId="13" applyFont="1" applyBorder="1" applyAlignment="1">
      <alignment horizontal="center" vertical="center" shrinkToFit="1"/>
    </xf>
    <xf numFmtId="0" fontId="21" fillId="0" borderId="8" xfId="13" applyFont="1" applyBorder="1" applyAlignment="1">
      <alignment horizontal="center" vertical="center" shrinkToFit="1"/>
    </xf>
    <xf numFmtId="0" fontId="21" fillId="0" borderId="9" xfId="13" applyFont="1" applyBorder="1" applyAlignment="1">
      <alignment horizontal="center" vertical="center" shrinkToFit="1"/>
    </xf>
    <xf numFmtId="14" fontId="21" fillId="2" borderId="5" xfId="13" applyNumberFormat="1" applyFont="1" applyFill="1" applyBorder="1" applyAlignment="1">
      <alignment horizontal="center" vertical="distributed" wrapText="1" shrinkToFit="1"/>
    </xf>
    <xf numFmtId="0" fontId="21" fillId="2" borderId="4" xfId="13" applyFont="1" applyFill="1" applyBorder="1" applyAlignment="1">
      <alignment horizontal="center" vertical="distributed" wrapText="1" shrinkToFit="1"/>
    </xf>
    <xf numFmtId="0" fontId="21" fillId="2" borderId="6" xfId="13" applyFont="1" applyFill="1" applyBorder="1" applyAlignment="1">
      <alignment horizontal="center" vertical="distributed" wrapText="1" shrinkToFit="1"/>
    </xf>
    <xf numFmtId="0" fontId="21" fillId="2" borderId="42" xfId="13" applyFont="1" applyFill="1" applyBorder="1" applyAlignment="1">
      <alignment horizontal="center" vertical="distributed" wrapText="1" shrinkToFit="1"/>
    </xf>
    <xf numFmtId="0" fontId="21" fillId="2" borderId="43" xfId="13" applyFont="1" applyFill="1" applyBorder="1" applyAlignment="1">
      <alignment horizontal="center" vertical="distributed" wrapText="1" shrinkToFit="1"/>
    </xf>
    <xf numFmtId="0" fontId="21" fillId="2" borderId="53" xfId="13" applyFont="1" applyFill="1" applyBorder="1" applyAlignment="1">
      <alignment horizontal="center" vertical="distributed" wrapText="1" shrinkToFit="1"/>
    </xf>
    <xf numFmtId="0" fontId="21" fillId="0" borderId="58" xfId="13" applyFont="1" applyBorder="1" applyAlignment="1">
      <alignment horizontal="center" vertical="center" wrapText="1" shrinkToFit="1"/>
    </xf>
    <xf numFmtId="0" fontId="21" fillId="0" borderId="41" xfId="13" applyFont="1" applyBorder="1" applyAlignment="1">
      <alignment horizontal="center" vertical="center" shrinkToFit="1"/>
    </xf>
    <xf numFmtId="0" fontId="21" fillId="0" borderId="48" xfId="13" applyFont="1" applyBorder="1" applyAlignment="1">
      <alignment horizontal="center" vertical="center" shrinkToFit="1"/>
    </xf>
    <xf numFmtId="0" fontId="21" fillId="2" borderId="49" xfId="13" applyFont="1" applyFill="1" applyBorder="1" applyAlignment="1">
      <alignment horizontal="left" indent="1"/>
    </xf>
    <xf numFmtId="0" fontId="21" fillId="2" borderId="8" xfId="13" applyFont="1" applyFill="1" applyBorder="1" applyAlignment="1">
      <alignment horizontal="left" indent="1"/>
    </xf>
    <xf numFmtId="0" fontId="21" fillId="2" borderId="48" xfId="13" applyFont="1" applyFill="1" applyBorder="1" applyAlignment="1">
      <alignment horizontal="left" indent="1"/>
    </xf>
    <xf numFmtId="0" fontId="21" fillId="0" borderId="47" xfId="13" applyFont="1" applyBorder="1" applyAlignment="1">
      <alignment horizontal="center" vertical="center" wrapText="1"/>
    </xf>
    <xf numFmtId="0" fontId="21" fillId="0" borderId="51" xfId="13" applyFont="1" applyBorder="1" applyAlignment="1">
      <alignment horizontal="center" vertical="center" wrapText="1"/>
    </xf>
    <xf numFmtId="0" fontId="21" fillId="0" borderId="52" xfId="13" applyFont="1" applyBorder="1" applyAlignment="1">
      <alignment horizontal="center" vertical="center" wrapText="1"/>
    </xf>
    <xf numFmtId="176" fontId="21" fillId="2" borderId="5" xfId="13" applyNumberFormat="1" applyFont="1" applyFill="1" applyBorder="1" applyAlignment="1">
      <alignment horizontal="center" vertical="center"/>
    </xf>
    <xf numFmtId="176" fontId="21" fillId="2" borderId="4" xfId="13" applyNumberFormat="1" applyFont="1" applyFill="1" applyBorder="1" applyAlignment="1">
      <alignment horizontal="center" vertical="center"/>
    </xf>
    <xf numFmtId="176" fontId="21" fillId="2" borderId="41" xfId="13" applyNumberFormat="1" applyFont="1" applyFill="1" applyBorder="1" applyAlignment="1">
      <alignment horizontal="center" vertical="center"/>
    </xf>
    <xf numFmtId="176" fontId="21" fillId="2" borderId="10" xfId="13" applyNumberFormat="1" applyFont="1" applyFill="1" applyBorder="1" applyAlignment="1">
      <alignment horizontal="center" vertical="center"/>
    </xf>
    <xf numFmtId="176" fontId="21" fillId="2" borderId="0" xfId="13" applyNumberFormat="1" applyFont="1" applyFill="1" applyAlignment="1">
      <alignment horizontal="center" vertical="center"/>
    </xf>
    <xf numFmtId="176" fontId="21" fillId="2" borderId="50" xfId="13" applyNumberFormat="1" applyFont="1" applyFill="1" applyBorder="1" applyAlignment="1">
      <alignment horizontal="center" vertical="center"/>
    </xf>
    <xf numFmtId="176" fontId="21" fillId="2" borderId="42" xfId="13" applyNumberFormat="1" applyFont="1" applyFill="1" applyBorder="1" applyAlignment="1">
      <alignment horizontal="center" vertical="center"/>
    </xf>
    <xf numFmtId="176" fontId="21" fillId="2" borderId="43" xfId="13" applyNumberFormat="1" applyFont="1" applyFill="1" applyBorder="1" applyAlignment="1">
      <alignment horizontal="center" vertical="center"/>
    </xf>
    <xf numFmtId="176" fontId="21" fillId="2" borderId="44" xfId="13" applyNumberFormat="1" applyFont="1" applyFill="1" applyBorder="1" applyAlignment="1">
      <alignment horizontal="center" vertical="center"/>
    </xf>
    <xf numFmtId="0" fontId="21" fillId="2" borderId="5" xfId="13" applyFont="1" applyFill="1" applyBorder="1" applyAlignment="1">
      <alignment horizontal="center" vertical="center" wrapText="1" shrinkToFit="1"/>
    </xf>
    <xf numFmtId="0" fontId="21" fillId="2" borderId="4" xfId="13" applyFont="1" applyFill="1" applyBorder="1" applyAlignment="1">
      <alignment horizontal="center" vertical="center" wrapText="1" shrinkToFit="1"/>
    </xf>
    <xf numFmtId="0" fontId="21" fillId="2" borderId="6" xfId="13" applyFont="1" applyFill="1" applyBorder="1" applyAlignment="1">
      <alignment horizontal="center" vertical="center" wrapText="1" shrinkToFit="1"/>
    </xf>
    <xf numFmtId="0" fontId="21" fillId="2" borderId="10" xfId="13" applyFont="1" applyFill="1" applyBorder="1" applyAlignment="1">
      <alignment horizontal="center" vertical="center" wrapText="1" shrinkToFit="1"/>
    </xf>
    <xf numFmtId="0" fontId="21" fillId="2" borderId="0" xfId="13" applyFont="1" applyFill="1" applyAlignment="1">
      <alignment horizontal="center" vertical="center" wrapText="1" shrinkToFit="1"/>
    </xf>
    <xf numFmtId="0" fontId="21" fillId="2" borderId="11" xfId="13" applyFont="1" applyFill="1" applyBorder="1" applyAlignment="1">
      <alignment horizontal="center" vertical="center" wrapText="1" shrinkToFit="1"/>
    </xf>
    <xf numFmtId="0" fontId="21" fillId="2" borderId="7" xfId="13" applyFont="1" applyFill="1" applyBorder="1" applyAlignment="1">
      <alignment horizontal="center" vertical="center" wrapText="1" shrinkToFit="1"/>
    </xf>
    <xf numFmtId="0" fontId="21" fillId="2" borderId="8" xfId="13" applyFont="1" applyFill="1" applyBorder="1" applyAlignment="1">
      <alignment horizontal="center" vertical="center" wrapText="1" shrinkToFit="1"/>
    </xf>
    <xf numFmtId="0" fontId="21" fillId="2" borderId="9" xfId="13" applyFont="1" applyFill="1" applyBorder="1" applyAlignment="1">
      <alignment horizontal="center" vertical="center" wrapText="1" shrinkToFit="1"/>
    </xf>
    <xf numFmtId="0" fontId="21" fillId="2" borderId="41" xfId="13" applyFont="1" applyFill="1" applyBorder="1" applyAlignment="1">
      <alignment horizontal="center" vertical="center" wrapText="1" shrinkToFit="1"/>
    </xf>
    <xf numFmtId="0" fontId="21" fillId="2" borderId="50" xfId="13" applyFont="1" applyFill="1" applyBorder="1" applyAlignment="1">
      <alignment horizontal="center" vertical="center" wrapText="1" shrinkToFit="1"/>
    </xf>
    <xf numFmtId="0" fontId="21" fillId="2" borderId="48" xfId="13" applyFont="1" applyFill="1" applyBorder="1" applyAlignment="1">
      <alignment horizontal="center" vertical="center" wrapText="1" shrinkToFit="1"/>
    </xf>
    <xf numFmtId="0" fontId="21" fillId="2" borderId="5" xfId="13" applyFont="1" applyFill="1" applyBorder="1" applyAlignment="1">
      <alignment horizontal="center" vertical="distributed" wrapText="1"/>
    </xf>
    <xf numFmtId="0" fontId="21" fillId="2" borderId="4" xfId="13" applyFont="1" applyFill="1" applyBorder="1" applyAlignment="1">
      <alignment horizontal="center" vertical="distributed" wrapText="1"/>
    </xf>
    <xf numFmtId="0" fontId="21" fillId="2" borderId="6" xfId="13" applyFont="1" applyFill="1" applyBorder="1" applyAlignment="1">
      <alignment horizontal="center" vertical="distributed" wrapText="1"/>
    </xf>
    <xf numFmtId="0" fontId="21" fillId="2" borderId="42" xfId="13" applyFont="1" applyFill="1" applyBorder="1" applyAlignment="1">
      <alignment horizontal="center" vertical="distributed" wrapText="1"/>
    </xf>
    <xf numFmtId="0" fontId="21" fillId="2" borderId="43" xfId="13" applyFont="1" applyFill="1" applyBorder="1" applyAlignment="1">
      <alignment horizontal="center" vertical="distributed" wrapText="1"/>
    </xf>
    <xf numFmtId="0" fontId="21" fillId="2" borderId="53" xfId="13" applyFont="1" applyFill="1" applyBorder="1" applyAlignment="1">
      <alignment horizontal="center" vertical="distributed" wrapText="1"/>
    </xf>
    <xf numFmtId="178" fontId="21" fillId="2" borderId="5" xfId="13" applyNumberFormat="1" applyFont="1" applyFill="1" applyBorder="1" applyAlignment="1">
      <alignment horizontal="center" vertical="distributed" wrapText="1" shrinkToFit="1"/>
    </xf>
    <xf numFmtId="178" fontId="21" fillId="2" borderId="41" xfId="13" applyNumberFormat="1" applyFont="1" applyFill="1" applyBorder="1" applyAlignment="1">
      <alignment horizontal="center" vertical="distributed" wrapText="1" shrinkToFit="1"/>
    </xf>
    <xf numFmtId="178" fontId="21" fillId="2" borderId="42" xfId="13" applyNumberFormat="1" applyFont="1" applyFill="1" applyBorder="1" applyAlignment="1">
      <alignment horizontal="center" vertical="distributed" wrapText="1" shrinkToFit="1"/>
    </xf>
    <xf numFmtId="178" fontId="21" fillId="2" borderId="44" xfId="13" applyNumberFormat="1" applyFont="1" applyFill="1" applyBorder="1" applyAlignment="1">
      <alignment horizontal="center" vertical="distributed" wrapText="1" shrinkToFit="1"/>
    </xf>
    <xf numFmtId="176" fontId="21" fillId="2" borderId="47" xfId="13" quotePrefix="1" applyNumberFormat="1" applyFont="1" applyFill="1" applyBorder="1" applyAlignment="1">
      <alignment horizontal="center" vertical="center"/>
    </xf>
    <xf numFmtId="176" fontId="21" fillId="2" borderId="4" xfId="13" quotePrefix="1" applyNumberFormat="1" applyFont="1" applyFill="1" applyBorder="1" applyAlignment="1">
      <alignment horizontal="center" vertical="center"/>
    </xf>
    <xf numFmtId="176" fontId="21" fillId="2" borderId="41" xfId="13" quotePrefix="1" applyNumberFormat="1" applyFont="1" applyFill="1" applyBorder="1" applyAlignment="1">
      <alignment horizontal="center" vertical="center"/>
    </xf>
    <xf numFmtId="176" fontId="21" fillId="2" borderId="51" xfId="13" quotePrefix="1" applyNumberFormat="1" applyFont="1" applyFill="1" applyBorder="1" applyAlignment="1">
      <alignment horizontal="center" vertical="center"/>
    </xf>
    <xf numFmtId="176" fontId="21" fillId="2" borderId="0" xfId="13" quotePrefix="1" applyNumberFormat="1" applyFont="1" applyFill="1" applyAlignment="1">
      <alignment horizontal="center" vertical="center"/>
    </xf>
    <xf numFmtId="176" fontId="21" fillId="2" borderId="50" xfId="13" quotePrefix="1" applyNumberFormat="1" applyFont="1" applyFill="1" applyBorder="1" applyAlignment="1">
      <alignment horizontal="center" vertical="center"/>
    </xf>
    <xf numFmtId="176" fontId="21" fillId="2" borderId="49" xfId="13" quotePrefix="1" applyNumberFormat="1" applyFont="1" applyFill="1" applyBorder="1" applyAlignment="1">
      <alignment horizontal="center" vertical="center"/>
    </xf>
    <xf numFmtId="176" fontId="21" fillId="2" borderId="8" xfId="13" quotePrefix="1" applyNumberFormat="1" applyFont="1" applyFill="1" applyBorder="1" applyAlignment="1">
      <alignment horizontal="center" vertical="center"/>
    </xf>
    <xf numFmtId="176" fontId="21" fillId="2" borderId="48" xfId="13" quotePrefix="1" applyNumberFormat="1" applyFont="1" applyFill="1" applyBorder="1" applyAlignment="1">
      <alignment horizontal="center" vertical="center"/>
    </xf>
    <xf numFmtId="0" fontId="21" fillId="0" borderId="0" xfId="13" applyFont="1" applyAlignment="1">
      <alignment horizontal="center" vertical="center"/>
    </xf>
    <xf numFmtId="0" fontId="21" fillId="2" borderId="5" xfId="13" applyFont="1" applyFill="1" applyBorder="1" applyAlignment="1">
      <alignment horizontal="center" vertical="center"/>
    </xf>
    <xf numFmtId="0" fontId="21" fillId="2" borderId="4" xfId="13" applyFont="1" applyFill="1" applyBorder="1" applyAlignment="1">
      <alignment horizontal="center" vertical="center"/>
    </xf>
    <xf numFmtId="0" fontId="21" fillId="2" borderId="41" xfId="13" applyFont="1" applyFill="1" applyBorder="1" applyAlignment="1">
      <alignment horizontal="center" vertical="center"/>
    </xf>
    <xf numFmtId="0" fontId="21" fillId="2" borderId="10" xfId="13" applyFont="1" applyFill="1" applyBorder="1" applyAlignment="1">
      <alignment horizontal="center" vertical="center"/>
    </xf>
    <xf numFmtId="0" fontId="21" fillId="2" borderId="0" xfId="13" applyFont="1" applyFill="1" applyAlignment="1">
      <alignment horizontal="center" vertical="center"/>
    </xf>
    <xf numFmtId="0" fontId="21" fillId="2" borderId="50" xfId="13" applyFont="1" applyFill="1" applyBorder="1" applyAlignment="1">
      <alignment horizontal="center" vertical="center"/>
    </xf>
    <xf numFmtId="0" fontId="21" fillId="2" borderId="7" xfId="13" applyFont="1" applyFill="1" applyBorder="1" applyAlignment="1">
      <alignment horizontal="center" vertical="center"/>
    </xf>
    <xf numFmtId="0" fontId="21" fillId="2" borderId="47" xfId="13" applyFont="1" applyFill="1" applyBorder="1" applyAlignment="1">
      <alignment horizontal="center" vertical="center"/>
    </xf>
    <xf numFmtId="0" fontId="21" fillId="2" borderId="51" xfId="13" applyFont="1" applyFill="1" applyBorder="1" applyAlignment="1">
      <alignment horizontal="center" vertical="center"/>
    </xf>
    <xf numFmtId="0" fontId="21" fillId="2" borderId="49" xfId="13" applyFont="1" applyFill="1" applyBorder="1" applyAlignment="1">
      <alignment horizontal="center" vertical="center"/>
    </xf>
    <xf numFmtId="176" fontId="21" fillId="2" borderId="52" xfId="13" quotePrefix="1" applyNumberFormat="1" applyFont="1" applyFill="1" applyBorder="1" applyAlignment="1">
      <alignment horizontal="center" vertical="center"/>
    </xf>
    <xf numFmtId="176" fontId="21" fillId="2" borderId="43" xfId="13" quotePrefix="1" applyNumberFormat="1" applyFont="1" applyFill="1" applyBorder="1" applyAlignment="1">
      <alignment horizontal="center" vertical="center"/>
    </xf>
    <xf numFmtId="176" fontId="21" fillId="2" borderId="44" xfId="13" quotePrefix="1" applyNumberFormat="1" applyFont="1" applyFill="1" applyBorder="1" applyAlignment="1">
      <alignment horizontal="center" vertical="center"/>
    </xf>
    <xf numFmtId="0" fontId="21" fillId="7" borderId="47" xfId="13" applyFont="1" applyFill="1" applyBorder="1" applyAlignment="1" applyProtection="1">
      <alignment horizontal="center" vertical="center" wrapText="1"/>
      <protection locked="0"/>
    </xf>
    <xf numFmtId="0" fontId="21" fillId="7" borderId="4" xfId="13" applyFont="1" applyFill="1" applyBorder="1" applyAlignment="1" applyProtection="1">
      <alignment horizontal="center" vertical="center" wrapText="1"/>
      <protection locked="0"/>
    </xf>
    <xf numFmtId="0" fontId="21" fillId="7" borderId="41" xfId="13" applyFont="1" applyFill="1" applyBorder="1" applyAlignment="1" applyProtection="1">
      <alignment horizontal="center" vertical="center" wrapText="1"/>
      <protection locked="0"/>
    </xf>
    <xf numFmtId="0" fontId="21" fillId="7" borderId="51" xfId="13" applyFont="1" applyFill="1" applyBorder="1" applyAlignment="1" applyProtection="1">
      <alignment horizontal="center" vertical="center" wrapText="1"/>
      <protection locked="0"/>
    </xf>
    <xf numFmtId="0" fontId="21" fillId="7" borderId="0" xfId="13" applyFont="1" applyFill="1" applyAlignment="1" applyProtection="1">
      <alignment horizontal="center" vertical="center" wrapText="1"/>
      <protection locked="0"/>
    </xf>
    <xf numFmtId="0" fontId="21" fillId="7" borderId="50" xfId="13" applyFont="1" applyFill="1" applyBorder="1" applyAlignment="1" applyProtection="1">
      <alignment horizontal="center" vertical="center" wrapText="1"/>
      <protection locked="0"/>
    </xf>
    <xf numFmtId="0" fontId="21" fillId="7" borderId="49" xfId="13" applyFont="1" applyFill="1" applyBorder="1" applyAlignment="1" applyProtection="1">
      <alignment horizontal="center" vertical="center" wrapText="1"/>
      <protection locked="0"/>
    </xf>
    <xf numFmtId="0" fontId="21" fillId="7" borderId="8" xfId="13" applyFont="1" applyFill="1" applyBorder="1" applyAlignment="1" applyProtection="1">
      <alignment horizontal="center" vertical="center" wrapText="1"/>
      <protection locked="0"/>
    </xf>
    <xf numFmtId="0" fontId="21" fillId="7" borderId="48" xfId="13" applyFont="1" applyFill="1" applyBorder="1" applyAlignment="1" applyProtection="1">
      <alignment horizontal="center" vertical="center" wrapText="1"/>
      <protection locked="0"/>
    </xf>
    <xf numFmtId="0" fontId="21" fillId="7" borderId="51" xfId="13" applyFont="1" applyFill="1" applyBorder="1" applyAlignment="1" applyProtection="1">
      <alignment horizontal="center" vertical="center"/>
      <protection locked="0"/>
    </xf>
    <xf numFmtId="0" fontId="21" fillId="7" borderId="0" xfId="13" applyFont="1" applyFill="1" applyAlignment="1" applyProtection="1">
      <alignment horizontal="center" vertical="center"/>
      <protection locked="0"/>
    </xf>
    <xf numFmtId="0" fontId="21" fillId="7" borderId="49" xfId="13" applyFont="1" applyFill="1" applyBorder="1" applyAlignment="1" applyProtection="1">
      <alignment horizontal="center" vertical="center"/>
      <protection locked="0"/>
    </xf>
    <xf numFmtId="0" fontId="21" fillId="7" borderId="8" xfId="13" applyFont="1" applyFill="1" applyBorder="1" applyAlignment="1" applyProtection="1">
      <alignment horizontal="center" vertical="center"/>
      <protection locked="0"/>
    </xf>
    <xf numFmtId="14" fontId="21" fillId="2" borderId="5" xfId="13" applyNumberFormat="1" applyFont="1" applyFill="1" applyBorder="1" applyAlignment="1">
      <alignment horizontal="center" vertical="center" wrapText="1" shrinkToFit="1"/>
    </xf>
    <xf numFmtId="0" fontId="21" fillId="2" borderId="5" xfId="13" applyFont="1" applyFill="1" applyBorder="1" applyAlignment="1">
      <alignment horizontal="center" vertical="center" wrapText="1"/>
    </xf>
    <xf numFmtId="0" fontId="21" fillId="2" borderId="4" xfId="13" applyFont="1" applyFill="1" applyBorder="1" applyAlignment="1">
      <alignment horizontal="center" vertical="center" wrapText="1"/>
    </xf>
    <xf numFmtId="0" fontId="21" fillId="2" borderId="41" xfId="13" applyFont="1" applyFill="1" applyBorder="1" applyAlignment="1">
      <alignment horizontal="center" vertical="center" wrapText="1"/>
    </xf>
    <xf numFmtId="0" fontId="21" fillId="2" borderId="10" xfId="13" applyFont="1" applyFill="1" applyBorder="1" applyAlignment="1">
      <alignment horizontal="center" vertical="center" wrapText="1"/>
    </xf>
    <xf numFmtId="0" fontId="21" fillId="2" borderId="0" xfId="13" applyFont="1" applyFill="1" applyAlignment="1">
      <alignment horizontal="center" vertical="center" wrapText="1"/>
    </xf>
    <xf numFmtId="0" fontId="21" fillId="2" borderId="50" xfId="13" applyFont="1" applyFill="1" applyBorder="1" applyAlignment="1">
      <alignment horizontal="center" vertical="center" wrapText="1"/>
    </xf>
    <xf numFmtId="0" fontId="21" fillId="2" borderId="42" xfId="13" applyFont="1" applyFill="1" applyBorder="1" applyAlignment="1">
      <alignment horizontal="center" vertical="center" wrapText="1"/>
    </xf>
    <xf numFmtId="0" fontId="21" fillId="2" borderId="43" xfId="13" applyFont="1" applyFill="1" applyBorder="1" applyAlignment="1">
      <alignment horizontal="center" vertical="center" wrapText="1"/>
    </xf>
    <xf numFmtId="0" fontId="21" fillId="2" borderId="44" xfId="13" applyFont="1" applyFill="1" applyBorder="1" applyAlignment="1">
      <alignment horizontal="center" vertical="center" wrapText="1"/>
    </xf>
    <xf numFmtId="0" fontId="21" fillId="7" borderId="5" xfId="13" applyFont="1" applyFill="1" applyBorder="1" applyAlignment="1" applyProtection="1">
      <alignment horizontal="center" vertical="center" wrapText="1"/>
      <protection locked="0"/>
    </xf>
    <xf numFmtId="0" fontId="21" fillId="7" borderId="10" xfId="13" applyFont="1" applyFill="1" applyBorder="1" applyAlignment="1" applyProtection="1">
      <alignment horizontal="center" vertical="center" wrapText="1"/>
      <protection locked="0"/>
    </xf>
    <xf numFmtId="0" fontId="21" fillId="7" borderId="7" xfId="13" applyFont="1" applyFill="1" applyBorder="1" applyAlignment="1" applyProtection="1">
      <alignment horizontal="center" vertical="center" wrapText="1"/>
      <protection locked="0"/>
    </xf>
    <xf numFmtId="14" fontId="21" fillId="2" borderId="5" xfId="13" applyNumberFormat="1" applyFont="1" applyFill="1" applyBorder="1" applyAlignment="1">
      <alignment horizontal="center" vertical="center"/>
    </xf>
    <xf numFmtId="0" fontId="21" fillId="7" borderId="5" xfId="13" applyFont="1" applyFill="1" applyBorder="1" applyAlignment="1" applyProtection="1">
      <alignment horizontal="center" vertical="center"/>
      <protection locked="0"/>
    </xf>
    <xf numFmtId="0" fontId="21" fillId="7" borderId="4" xfId="13" applyFont="1" applyFill="1" applyBorder="1" applyAlignment="1" applyProtection="1">
      <alignment horizontal="center" vertical="center"/>
      <protection locked="0"/>
    </xf>
    <xf numFmtId="0" fontId="21" fillId="7" borderId="41" xfId="13" applyFont="1" applyFill="1" applyBorder="1" applyAlignment="1" applyProtection="1">
      <alignment horizontal="center" vertical="center"/>
      <protection locked="0"/>
    </xf>
    <xf numFmtId="0" fontId="21" fillId="7" borderId="10" xfId="13" applyFont="1" applyFill="1" applyBorder="1" applyAlignment="1" applyProtection="1">
      <alignment horizontal="center" vertical="center"/>
      <protection locked="0"/>
    </xf>
    <xf numFmtId="0" fontId="21" fillId="7" borderId="50" xfId="13" applyFont="1" applyFill="1" applyBorder="1" applyAlignment="1" applyProtection="1">
      <alignment horizontal="center" vertical="center"/>
      <protection locked="0"/>
    </xf>
    <xf numFmtId="0" fontId="21" fillId="7" borderId="7" xfId="13" applyFont="1" applyFill="1" applyBorder="1" applyAlignment="1" applyProtection="1">
      <alignment horizontal="center" vertical="center"/>
      <protection locked="0"/>
    </xf>
    <xf numFmtId="0" fontId="21" fillId="7" borderId="48" xfId="13" applyFont="1" applyFill="1" applyBorder="1" applyAlignment="1" applyProtection="1">
      <alignment horizontal="center" vertical="center"/>
      <protection locked="0"/>
    </xf>
    <xf numFmtId="0" fontId="21" fillId="7" borderId="42" xfId="13" applyFont="1" applyFill="1" applyBorder="1" applyAlignment="1" applyProtection="1">
      <alignment horizontal="center" vertical="center" wrapText="1"/>
      <protection locked="0"/>
    </xf>
    <xf numFmtId="0" fontId="21" fillId="7" borderId="43" xfId="13" applyFont="1" applyFill="1" applyBorder="1" applyAlignment="1" applyProtection="1">
      <alignment horizontal="center" vertical="center" wrapText="1"/>
      <protection locked="0"/>
    </xf>
    <xf numFmtId="0" fontId="21" fillId="7" borderId="44" xfId="13" applyFont="1" applyFill="1" applyBorder="1" applyAlignment="1" applyProtection="1">
      <alignment horizontal="center" vertical="center" wrapText="1"/>
      <protection locked="0"/>
    </xf>
    <xf numFmtId="0" fontId="21" fillId="0" borderId="23" xfId="13" applyFont="1" applyBorder="1" applyAlignment="1">
      <alignment horizontal="center" vertical="center"/>
    </xf>
    <xf numFmtId="0" fontId="21" fillId="7" borderId="23" xfId="13" applyFont="1" applyFill="1" applyBorder="1" applyAlignment="1" applyProtection="1">
      <alignment horizontal="center" vertical="center" wrapText="1"/>
      <protection locked="0"/>
    </xf>
    <xf numFmtId="0" fontId="21" fillId="7" borderId="23" xfId="13" applyFont="1" applyFill="1" applyBorder="1" applyAlignment="1" applyProtection="1">
      <alignment horizontal="center" vertical="center"/>
      <protection locked="0"/>
    </xf>
    <xf numFmtId="14" fontId="21" fillId="2" borderId="0" xfId="13" applyNumberFormat="1" applyFont="1" applyFill="1" applyAlignment="1">
      <alignment horizontal="center" vertical="center"/>
    </xf>
    <xf numFmtId="14" fontId="21" fillId="2" borderId="5" xfId="13" applyNumberFormat="1" applyFont="1" applyFill="1" applyBorder="1" applyAlignment="1">
      <alignment horizontal="center" vertical="center" wrapText="1"/>
    </xf>
    <xf numFmtId="0" fontId="42" fillId="0" borderId="0" xfId="13" applyFont="1" applyAlignment="1">
      <alignment horizontal="left" vertical="top"/>
    </xf>
    <xf numFmtId="0" fontId="21" fillId="7" borderId="5" xfId="13" applyFont="1" applyFill="1" applyBorder="1" applyAlignment="1">
      <alignment horizontal="center" vertical="center" wrapText="1"/>
    </xf>
    <xf numFmtId="0" fontId="21" fillId="7" borderId="4" xfId="13" applyFont="1" applyFill="1" applyBorder="1" applyAlignment="1">
      <alignment horizontal="center" vertical="center" wrapText="1"/>
    </xf>
    <xf numFmtId="0" fontId="21" fillId="7" borderId="10" xfId="13" applyFont="1" applyFill="1" applyBorder="1" applyAlignment="1">
      <alignment horizontal="center" vertical="center" wrapText="1"/>
    </xf>
    <xf numFmtId="0" fontId="21" fillId="7" borderId="0" xfId="13" applyFont="1" applyFill="1" applyAlignment="1">
      <alignment horizontal="center" vertical="center" wrapText="1"/>
    </xf>
    <xf numFmtId="0" fontId="21" fillId="7" borderId="7" xfId="13" applyFont="1" applyFill="1" applyBorder="1" applyAlignment="1">
      <alignment horizontal="center" vertical="center" wrapText="1"/>
    </xf>
    <xf numFmtId="0" fontId="21" fillId="7" borderId="8" xfId="13" applyFont="1" applyFill="1" applyBorder="1" applyAlignment="1">
      <alignment horizontal="center" vertical="center" wrapText="1"/>
    </xf>
    <xf numFmtId="0" fontId="21" fillId="7" borderId="23" xfId="13" applyFont="1" applyFill="1" applyBorder="1" applyAlignment="1">
      <alignment horizontal="center" vertical="center"/>
    </xf>
    <xf numFmtId="0" fontId="21" fillId="7" borderId="51" xfId="13" applyFont="1" applyFill="1" applyBorder="1" applyAlignment="1">
      <alignment horizontal="center" vertical="center"/>
    </xf>
    <xf numFmtId="0" fontId="21" fillId="7" borderId="0" xfId="13" applyFont="1" applyFill="1" applyAlignment="1">
      <alignment horizontal="center" vertical="center"/>
    </xf>
    <xf numFmtId="0" fontId="21" fillId="7" borderId="49" xfId="13" applyFont="1" applyFill="1" applyBorder="1" applyAlignment="1">
      <alignment horizontal="center" vertical="center"/>
    </xf>
    <xf numFmtId="0" fontId="21" fillId="7" borderId="8" xfId="13" applyFont="1" applyFill="1" applyBorder="1" applyAlignment="1">
      <alignment horizontal="center" vertical="center"/>
    </xf>
    <xf numFmtId="0" fontId="21" fillId="7" borderId="41" xfId="13" applyFont="1" applyFill="1" applyBorder="1" applyAlignment="1">
      <alignment horizontal="center" vertical="center" wrapText="1"/>
    </xf>
    <xf numFmtId="0" fontId="21" fillId="7" borderId="50" xfId="13" applyFont="1" applyFill="1" applyBorder="1" applyAlignment="1">
      <alignment horizontal="center" vertical="center" wrapText="1"/>
    </xf>
    <xf numFmtId="0" fontId="21" fillId="7" borderId="48" xfId="13" applyFont="1" applyFill="1" applyBorder="1" applyAlignment="1">
      <alignment horizontal="center" vertical="center" wrapText="1"/>
    </xf>
    <xf numFmtId="0" fontId="21" fillId="7" borderId="42" xfId="13" applyFont="1" applyFill="1" applyBorder="1" applyAlignment="1">
      <alignment horizontal="center" vertical="center" wrapText="1"/>
    </xf>
    <xf numFmtId="0" fontId="21" fillId="7" borderId="43" xfId="13" applyFont="1" applyFill="1" applyBorder="1" applyAlignment="1">
      <alignment horizontal="center" vertical="center" wrapText="1"/>
    </xf>
    <xf numFmtId="0" fontId="21" fillId="7" borderId="44" xfId="13" applyFont="1" applyFill="1" applyBorder="1" applyAlignment="1">
      <alignment horizontal="center" vertical="center" wrapText="1"/>
    </xf>
    <xf numFmtId="0" fontId="21" fillId="7" borderId="47" xfId="13" applyFont="1" applyFill="1" applyBorder="1" applyAlignment="1">
      <alignment horizontal="center" vertical="center" wrapText="1"/>
    </xf>
    <xf numFmtId="0" fontId="21" fillId="7" borderId="51" xfId="13" applyFont="1" applyFill="1" applyBorder="1" applyAlignment="1">
      <alignment horizontal="center" vertical="center" wrapText="1"/>
    </xf>
    <xf numFmtId="0" fontId="21" fillId="7" borderId="49" xfId="13" applyFont="1" applyFill="1" applyBorder="1" applyAlignment="1">
      <alignment horizontal="center" vertical="center" wrapText="1"/>
    </xf>
    <xf numFmtId="0" fontId="21" fillId="7" borderId="5" xfId="13" applyFont="1" applyFill="1" applyBorder="1" applyAlignment="1">
      <alignment horizontal="center" vertical="center"/>
    </xf>
    <xf numFmtId="0" fontId="21" fillId="7" borderId="4" xfId="13" applyFont="1" applyFill="1" applyBorder="1" applyAlignment="1">
      <alignment horizontal="center" vertical="center"/>
    </xf>
    <xf numFmtId="0" fontId="21" fillId="7" borderId="41" xfId="13" applyFont="1" applyFill="1" applyBorder="1" applyAlignment="1">
      <alignment horizontal="center" vertical="center"/>
    </xf>
    <xf numFmtId="0" fontId="21" fillId="7" borderId="10" xfId="13" applyFont="1" applyFill="1" applyBorder="1" applyAlignment="1">
      <alignment horizontal="center" vertical="center"/>
    </xf>
    <xf numFmtId="0" fontId="21" fillId="7" borderId="50" xfId="13" applyFont="1" applyFill="1" applyBorder="1" applyAlignment="1">
      <alignment horizontal="center" vertical="center"/>
    </xf>
    <xf numFmtId="0" fontId="21" fillId="7" borderId="7" xfId="13" applyFont="1" applyFill="1" applyBorder="1" applyAlignment="1">
      <alignment horizontal="center" vertical="center"/>
    </xf>
    <xf numFmtId="0" fontId="21" fillId="7" borderId="48" xfId="13" applyFont="1" applyFill="1" applyBorder="1" applyAlignment="1">
      <alignment horizontal="center" vertical="center"/>
    </xf>
    <xf numFmtId="0" fontId="21" fillId="7" borderId="23" xfId="13" applyFont="1" applyFill="1" applyBorder="1" applyAlignment="1">
      <alignment horizontal="center" vertical="center" wrapText="1"/>
    </xf>
    <xf numFmtId="14" fontId="21" fillId="2" borderId="5" xfId="13" applyNumberFormat="1" applyFont="1" applyFill="1" applyBorder="1" applyAlignment="1">
      <alignment horizontal="center" vertical="distributed" wrapText="1"/>
    </xf>
    <xf numFmtId="185" fontId="20" fillId="2" borderId="2" xfId="14" applyNumberFormat="1" applyFont="1" applyFill="1" applyBorder="1" applyAlignment="1">
      <alignment horizontal="center" vertical="center" shrinkToFit="1"/>
    </xf>
    <xf numFmtId="185" fontId="20" fillId="2" borderId="45" xfId="14" applyNumberFormat="1" applyFont="1" applyFill="1" applyBorder="1" applyAlignment="1">
      <alignment horizontal="center" vertical="center" shrinkToFit="1"/>
    </xf>
    <xf numFmtId="185" fontId="20" fillId="2" borderId="1" xfId="14" applyNumberFormat="1" applyFont="1" applyFill="1" applyBorder="1" applyAlignment="1">
      <alignment horizontal="center" vertical="center" shrinkToFit="1"/>
    </xf>
    <xf numFmtId="0" fontId="20" fillId="0" borderId="5" xfId="14" applyFont="1" applyBorder="1" applyAlignment="1">
      <alignment horizontal="center" vertical="center"/>
    </xf>
    <xf numFmtId="0" fontId="20" fillId="0" borderId="4" xfId="14" applyFont="1" applyBorder="1" applyAlignment="1">
      <alignment horizontal="center" vertical="center"/>
    </xf>
    <xf numFmtId="0" fontId="20" fillId="0" borderId="41" xfId="14" applyFont="1" applyBorder="1" applyAlignment="1">
      <alignment horizontal="center" vertical="center"/>
    </xf>
    <xf numFmtId="0" fontId="17" fillId="7" borderId="54" xfId="14" applyFont="1" applyFill="1" applyBorder="1" applyAlignment="1" applyProtection="1">
      <alignment horizontal="center" vertical="center" wrapText="1"/>
      <protection locked="0"/>
    </xf>
    <xf numFmtId="0" fontId="17" fillId="7" borderId="55" xfId="14" applyFont="1" applyFill="1" applyBorder="1" applyAlignment="1" applyProtection="1">
      <alignment horizontal="center" vertical="center" wrapText="1"/>
      <protection locked="0"/>
    </xf>
    <xf numFmtId="0" fontId="17" fillId="7" borderId="56" xfId="14" applyFont="1" applyFill="1" applyBorder="1" applyAlignment="1" applyProtection="1">
      <alignment horizontal="center" vertical="center" wrapText="1"/>
      <protection locked="0"/>
    </xf>
    <xf numFmtId="0" fontId="20" fillId="0" borderId="6" xfId="14" applyFont="1" applyBorder="1" applyAlignment="1">
      <alignment horizontal="center" vertical="center"/>
    </xf>
    <xf numFmtId="0" fontId="20" fillId="7" borderId="5" xfId="14" applyFont="1" applyFill="1" applyBorder="1" applyAlignment="1" applyProtection="1">
      <alignment horizontal="center" vertical="center" wrapText="1"/>
      <protection locked="0"/>
    </xf>
    <xf numFmtId="0" fontId="20" fillId="7" borderId="4" xfId="14" applyFont="1" applyFill="1" applyBorder="1" applyAlignment="1" applyProtection="1">
      <alignment horizontal="center" vertical="center" wrapText="1"/>
      <protection locked="0"/>
    </xf>
    <xf numFmtId="0" fontId="20" fillId="7" borderId="41" xfId="14" applyFont="1" applyFill="1" applyBorder="1" applyAlignment="1" applyProtection="1">
      <alignment horizontal="center" vertical="center" wrapText="1"/>
      <protection locked="0"/>
    </xf>
    <xf numFmtId="0" fontId="20" fillId="2" borderId="5" xfId="14" applyFont="1" applyFill="1" applyBorder="1" applyAlignment="1">
      <alignment horizontal="center" vertical="center" wrapText="1"/>
    </xf>
    <xf numFmtId="0" fontId="20" fillId="2" borderId="4" xfId="14" applyFont="1" applyFill="1" applyBorder="1" applyAlignment="1">
      <alignment horizontal="center" vertical="center" wrapText="1"/>
    </xf>
    <xf numFmtId="0" fontId="20" fillId="2" borderId="41" xfId="14" applyFont="1" applyFill="1" applyBorder="1" applyAlignment="1">
      <alignment horizontal="center" vertical="center" wrapText="1"/>
    </xf>
    <xf numFmtId="0" fontId="20" fillId="0" borderId="1" xfId="14" applyFont="1" applyBorder="1" applyAlignment="1">
      <alignment horizontal="center" vertical="center"/>
    </xf>
    <xf numFmtId="0" fontId="20" fillId="0" borderId="3" xfId="14" applyFont="1" applyBorder="1" applyAlignment="1">
      <alignment horizontal="center" vertical="center"/>
    </xf>
    <xf numFmtId="0" fontId="20" fillId="0" borderId="10" xfId="14" applyFont="1" applyBorder="1" applyAlignment="1">
      <alignment horizontal="center" vertical="center"/>
    </xf>
    <xf numFmtId="0" fontId="20" fillId="0" borderId="0" xfId="14" applyFont="1" applyAlignment="1">
      <alignment horizontal="center" vertical="center"/>
    </xf>
    <xf numFmtId="0" fontId="20" fillId="0" borderId="11" xfId="14" applyFont="1" applyBorder="1" applyAlignment="1">
      <alignment horizontal="center" vertical="center"/>
    </xf>
    <xf numFmtId="0" fontId="20" fillId="0" borderId="0" xfId="14" applyFont="1" applyProtection="1">
      <protection locked="0"/>
    </xf>
    <xf numFmtId="0" fontId="20" fillId="0" borderId="69" xfId="14" applyFont="1" applyBorder="1" applyProtection="1">
      <protection locked="0"/>
    </xf>
    <xf numFmtId="0" fontId="20" fillId="2" borderId="22" xfId="14" applyFont="1" applyFill="1" applyBorder="1" applyAlignment="1">
      <alignment horizontal="center" vertical="center" textRotation="255" wrapText="1"/>
    </xf>
    <xf numFmtId="0" fontId="20" fillId="2" borderId="24" xfId="14" applyFont="1" applyFill="1" applyBorder="1" applyAlignment="1">
      <alignment horizontal="center" vertical="center" textRotation="255" wrapText="1"/>
    </xf>
    <xf numFmtId="0" fontId="20" fillId="0" borderId="2" xfId="14" applyFont="1" applyBorder="1" applyAlignment="1">
      <alignment horizontal="center" vertical="center"/>
    </xf>
    <xf numFmtId="0" fontId="20" fillId="0" borderId="26" xfId="14" applyFont="1" applyBorder="1" applyProtection="1">
      <protection locked="0"/>
    </xf>
    <xf numFmtId="0" fontId="20" fillId="0" borderId="64" xfId="14" applyFont="1" applyBorder="1" applyProtection="1">
      <protection locked="0"/>
    </xf>
    <xf numFmtId="0" fontId="20" fillId="0" borderId="66" xfId="14" applyFont="1" applyBorder="1" applyProtection="1">
      <protection locked="0"/>
    </xf>
    <xf numFmtId="0" fontId="20" fillId="0" borderId="37" xfId="14" applyFont="1" applyBorder="1" applyProtection="1">
      <protection locked="0"/>
    </xf>
    <xf numFmtId="0" fontId="21" fillId="0" borderId="26" xfId="14" applyFont="1" applyBorder="1" applyProtection="1">
      <protection locked="0"/>
    </xf>
    <xf numFmtId="0" fontId="21" fillId="0" borderId="59" xfId="14" applyFont="1" applyBorder="1" applyProtection="1">
      <protection locked="0"/>
    </xf>
    <xf numFmtId="0" fontId="21" fillId="0" borderId="60" xfId="14" applyFont="1" applyBorder="1" applyProtection="1">
      <protection locked="0"/>
    </xf>
    <xf numFmtId="0" fontId="21" fillId="0" borderId="30" xfId="14" applyFont="1" applyBorder="1" applyProtection="1">
      <protection locked="0"/>
    </xf>
    <xf numFmtId="0" fontId="21" fillId="0" borderId="0" xfId="14" applyFont="1" applyProtection="1">
      <protection locked="0"/>
    </xf>
    <xf numFmtId="0" fontId="55" fillId="0" borderId="1" xfId="14" applyFont="1" applyBorder="1" applyAlignment="1">
      <alignment horizontal="center" vertical="center"/>
    </xf>
    <xf numFmtId="0" fontId="55" fillId="0" borderId="2" xfId="14" applyFont="1" applyBorder="1" applyAlignment="1">
      <alignment horizontal="center" vertical="center"/>
    </xf>
    <xf numFmtId="0" fontId="55" fillId="0" borderId="3" xfId="14" applyFont="1" applyBorder="1" applyAlignment="1">
      <alignment horizontal="center" vertical="center"/>
    </xf>
    <xf numFmtId="0" fontId="17" fillId="0" borderId="0" xfId="14" applyFont="1" applyAlignment="1" applyProtection="1">
      <alignment horizontal="center" vertical="center" wrapText="1"/>
      <protection locked="0"/>
    </xf>
    <xf numFmtId="0" fontId="21" fillId="0" borderId="27" xfId="14" applyFont="1" applyBorder="1" applyProtection="1">
      <protection locked="0"/>
    </xf>
    <xf numFmtId="185" fontId="55" fillId="2" borderId="2" xfId="14" applyNumberFormat="1" applyFont="1" applyFill="1" applyBorder="1" applyAlignment="1">
      <alignment horizontal="left" vertical="center"/>
    </xf>
    <xf numFmtId="185" fontId="55" fillId="2" borderId="45" xfId="14" applyNumberFormat="1" applyFont="1" applyFill="1" applyBorder="1" applyAlignment="1">
      <alignment horizontal="left" vertical="center"/>
    </xf>
    <xf numFmtId="185" fontId="55" fillId="2" borderId="1" xfId="14" applyNumberFormat="1" applyFont="1" applyFill="1" applyBorder="1" applyAlignment="1">
      <alignment horizontal="right" vertical="center"/>
    </xf>
    <xf numFmtId="185" fontId="55" fillId="2" borderId="2" xfId="14" applyNumberFormat="1" applyFont="1" applyFill="1" applyBorder="1" applyAlignment="1">
      <alignment horizontal="right" vertical="center"/>
    </xf>
    <xf numFmtId="0" fontId="55" fillId="0" borderId="5" xfId="14" applyFont="1" applyBorder="1" applyAlignment="1">
      <alignment horizontal="center" vertical="center"/>
    </xf>
    <xf numFmtId="0" fontId="55" fillId="0" borderId="4" xfId="14" applyFont="1" applyBorder="1" applyAlignment="1">
      <alignment horizontal="center" vertical="center"/>
    </xf>
    <xf numFmtId="0" fontId="55" fillId="0" borderId="41" xfId="14" applyFont="1" applyBorder="1" applyAlignment="1">
      <alignment horizontal="center" vertical="center"/>
    </xf>
    <xf numFmtId="0" fontId="55" fillId="7" borderId="54" xfId="14" applyFont="1" applyFill="1" applyBorder="1" applyAlignment="1" applyProtection="1">
      <alignment horizontal="center" vertical="center" wrapText="1"/>
      <protection locked="0"/>
    </xf>
    <xf numFmtId="0" fontId="55" fillId="7" borderId="55" xfId="14" applyFont="1" applyFill="1" applyBorder="1" applyAlignment="1" applyProtection="1">
      <alignment horizontal="center" vertical="center" wrapText="1"/>
      <protection locked="0"/>
    </xf>
    <xf numFmtId="0" fontId="55" fillId="7" borderId="56" xfId="14" applyFont="1" applyFill="1" applyBorder="1" applyAlignment="1" applyProtection="1">
      <alignment horizontal="center" vertical="center" wrapText="1"/>
      <protection locked="0"/>
    </xf>
    <xf numFmtId="0" fontId="55" fillId="0" borderId="6" xfId="14" applyFont="1" applyBorder="1" applyAlignment="1">
      <alignment horizontal="center" vertical="center"/>
    </xf>
    <xf numFmtId="0" fontId="55" fillId="7" borderId="5" xfId="14" applyFont="1" applyFill="1" applyBorder="1" applyAlignment="1" applyProtection="1">
      <alignment horizontal="center" vertical="center" wrapText="1"/>
      <protection locked="0"/>
    </xf>
    <xf numFmtId="0" fontId="55" fillId="7" borderId="4" xfId="14" applyFont="1" applyFill="1" applyBorder="1" applyAlignment="1" applyProtection="1">
      <alignment horizontal="center" vertical="center" wrapText="1"/>
      <protection locked="0"/>
    </xf>
    <xf numFmtId="0" fontId="55" fillId="7" borderId="41" xfId="14" applyFont="1" applyFill="1" applyBorder="1" applyAlignment="1" applyProtection="1">
      <alignment horizontal="center" vertical="center" wrapText="1"/>
      <protection locked="0"/>
    </xf>
    <xf numFmtId="0" fontId="55" fillId="2" borderId="1" xfId="14" applyFont="1" applyFill="1" applyBorder="1" applyAlignment="1">
      <alignment horizontal="center" vertical="center" shrinkToFit="1"/>
    </xf>
    <xf numFmtId="0" fontId="55" fillId="2" borderId="2" xfId="14" applyFont="1" applyFill="1" applyBorder="1" applyAlignment="1">
      <alignment horizontal="center" vertical="center" shrinkToFit="1"/>
    </xf>
    <xf numFmtId="0" fontId="55" fillId="2" borderId="45" xfId="14" applyFont="1" applyFill="1" applyBorder="1" applyAlignment="1">
      <alignment horizontal="center" vertical="center" shrinkToFit="1"/>
    </xf>
    <xf numFmtId="0" fontId="55" fillId="0" borderId="7" xfId="14" applyFont="1" applyBorder="1" applyAlignment="1">
      <alignment horizontal="center" vertical="center"/>
    </xf>
    <xf numFmtId="0" fontId="55" fillId="0" borderId="8" xfId="14" applyFont="1" applyBorder="1" applyAlignment="1">
      <alignment horizontal="center" vertical="center"/>
    </xf>
    <xf numFmtId="0" fontId="55" fillId="0" borderId="9" xfId="14" applyFont="1" applyBorder="1" applyAlignment="1">
      <alignment horizontal="center" vertical="center"/>
    </xf>
    <xf numFmtId="0" fontId="55" fillId="2" borderId="10" xfId="14" applyFont="1" applyFill="1" applyBorder="1" applyAlignment="1">
      <alignment horizontal="center" vertical="center" shrinkToFit="1"/>
    </xf>
    <xf numFmtId="0" fontId="55" fillId="2" borderId="0" xfId="14" applyFont="1" applyFill="1" applyAlignment="1">
      <alignment horizontal="center" vertical="center" shrinkToFit="1"/>
    </xf>
    <xf numFmtId="0" fontId="55" fillId="2" borderId="50" xfId="14" applyFont="1" applyFill="1" applyBorder="1" applyAlignment="1">
      <alignment horizontal="center" vertical="center" shrinkToFit="1"/>
    </xf>
    <xf numFmtId="14" fontId="55" fillId="2" borderId="5" xfId="14" applyNumberFormat="1" applyFont="1" applyFill="1" applyBorder="1" applyAlignment="1">
      <alignment horizontal="center" vertical="center" wrapText="1"/>
    </xf>
    <xf numFmtId="0" fontId="55" fillId="2" borderId="4" xfId="14" applyFont="1" applyFill="1" applyBorder="1" applyAlignment="1">
      <alignment horizontal="center" vertical="center" wrapText="1"/>
    </xf>
    <xf numFmtId="0" fontId="55" fillId="2" borderId="41" xfId="14" applyFont="1" applyFill="1" applyBorder="1" applyAlignment="1">
      <alignment horizontal="center" vertical="center" wrapText="1"/>
    </xf>
    <xf numFmtId="0" fontId="21" fillId="0" borderId="5" xfId="14" applyFont="1" applyBorder="1" applyAlignment="1">
      <alignment horizontal="center" vertical="center"/>
    </xf>
    <xf numFmtId="0" fontId="21" fillId="0" borderId="4" xfId="14" applyFont="1" applyBorder="1" applyAlignment="1">
      <alignment horizontal="center" vertical="center"/>
    </xf>
    <xf numFmtId="0" fontId="21" fillId="0" borderId="41" xfId="14" applyFont="1" applyBorder="1" applyAlignment="1">
      <alignment horizontal="center" vertical="center"/>
    </xf>
    <xf numFmtId="0" fontId="21" fillId="0" borderId="42" xfId="14" applyFont="1" applyBorder="1" applyAlignment="1">
      <alignment horizontal="center" vertical="center"/>
    </xf>
    <xf numFmtId="0" fontId="21" fillId="0" borderId="43" xfId="14" applyFont="1" applyBorder="1" applyAlignment="1">
      <alignment horizontal="center" vertical="center"/>
    </xf>
    <xf numFmtId="0" fontId="21" fillId="0" borderId="44" xfId="14" applyFont="1" applyBorder="1" applyAlignment="1">
      <alignment horizontal="center" vertical="center"/>
    </xf>
    <xf numFmtId="185" fontId="21" fillId="2" borderId="0" xfId="14" quotePrefix="1" applyNumberFormat="1" applyFont="1" applyFill="1" applyAlignment="1">
      <alignment horizontal="right"/>
    </xf>
    <xf numFmtId="0" fontId="52" fillId="0" borderId="0" xfId="14" quotePrefix="1" applyFont="1" applyAlignment="1">
      <alignment horizontal="center" vertical="center"/>
    </xf>
    <xf numFmtId="0" fontId="54" fillId="0" borderId="0" xfId="14" quotePrefix="1" applyFont="1" applyAlignment="1">
      <alignment horizontal="center" vertical="center"/>
    </xf>
    <xf numFmtId="0" fontId="19" fillId="2" borderId="5" xfId="14" applyFont="1" applyFill="1" applyBorder="1" applyAlignment="1">
      <alignment horizontal="center" vertical="center" textRotation="255" wrapText="1"/>
    </xf>
    <xf numFmtId="0" fontId="19" fillId="2" borderId="4" xfId="14" applyFont="1" applyFill="1" applyBorder="1" applyAlignment="1">
      <alignment horizontal="center" vertical="center" textRotation="255" wrapText="1"/>
    </xf>
    <xf numFmtId="0" fontId="19" fillId="2" borderId="10" xfId="14" applyFont="1" applyFill="1" applyBorder="1" applyAlignment="1">
      <alignment horizontal="center" vertical="center" textRotation="255" wrapText="1"/>
    </xf>
    <xf numFmtId="0" fontId="19" fillId="2" borderId="0" xfId="14" applyFont="1" applyFill="1" applyAlignment="1">
      <alignment horizontal="center" vertical="center" textRotation="255" wrapText="1"/>
    </xf>
    <xf numFmtId="0" fontId="55" fillId="2" borderId="5" xfId="14" applyFont="1" applyFill="1" applyBorder="1" applyAlignment="1">
      <alignment horizontal="center" vertical="center" wrapText="1"/>
    </xf>
    <xf numFmtId="0" fontId="42" fillId="0" borderId="0" xfId="14" quotePrefix="1" applyFont="1" applyAlignment="1">
      <alignment horizontal="left" vertical="top" wrapText="1"/>
    </xf>
    <xf numFmtId="0" fontId="42" fillId="0" borderId="0" xfId="14" quotePrefix="1" applyFont="1" applyAlignment="1">
      <alignment horizontal="left" vertical="top"/>
    </xf>
    <xf numFmtId="0" fontId="19" fillId="0" borderId="72" xfId="14" applyFont="1" applyBorder="1" applyAlignment="1">
      <alignment horizontal="center" vertical="center"/>
    </xf>
    <xf numFmtId="0" fontId="19" fillId="0" borderId="73" xfId="14" applyFont="1" applyBorder="1" applyAlignment="1">
      <alignment horizontal="center" vertical="center"/>
    </xf>
    <xf numFmtId="0" fontId="19" fillId="0" borderId="74" xfId="14" applyFont="1" applyBorder="1" applyAlignment="1">
      <alignment horizontal="center" vertical="center"/>
    </xf>
    <xf numFmtId="14" fontId="19" fillId="2" borderId="72" xfId="14" quotePrefix="1" applyNumberFormat="1" applyFont="1" applyFill="1" applyBorder="1" applyAlignment="1">
      <alignment horizontal="left" vertical="center"/>
    </xf>
    <xf numFmtId="0" fontId="19" fillId="2" borderId="73" xfId="14" quotePrefix="1" applyFont="1" applyFill="1" applyBorder="1" applyAlignment="1">
      <alignment horizontal="left" vertical="center"/>
    </xf>
    <xf numFmtId="0" fontId="19" fillId="2" borderId="74" xfId="14" quotePrefix="1" applyFont="1" applyFill="1" applyBorder="1" applyAlignment="1">
      <alignment horizontal="left" vertical="center"/>
    </xf>
    <xf numFmtId="0" fontId="19" fillId="0" borderId="54" xfId="14" applyFont="1" applyBorder="1" applyAlignment="1">
      <alignment horizontal="center" vertical="center"/>
    </xf>
    <xf numFmtId="0" fontId="19" fillId="0" borderId="55" xfId="14" applyFont="1" applyBorder="1" applyAlignment="1">
      <alignment horizontal="center" vertical="center"/>
    </xf>
    <xf numFmtId="0" fontId="19" fillId="0" borderId="56" xfId="14" applyFont="1" applyBorder="1" applyAlignment="1">
      <alignment horizontal="center" vertical="center"/>
    </xf>
    <xf numFmtId="0" fontId="19" fillId="0" borderId="52" xfId="14" applyFont="1" applyBorder="1" applyAlignment="1">
      <alignment horizontal="center" vertical="center"/>
    </xf>
    <xf numFmtId="0" fontId="19" fillId="0" borderId="43" xfId="14" applyFont="1" applyBorder="1" applyAlignment="1">
      <alignment horizontal="center" vertical="center"/>
    </xf>
    <xf numFmtId="0" fontId="19" fillId="0" borderId="44" xfId="14" applyFont="1" applyBorder="1" applyAlignment="1">
      <alignment horizontal="center" vertical="center"/>
    </xf>
    <xf numFmtId="188" fontId="19" fillId="2" borderId="54" xfId="14" applyNumberFormat="1" applyFont="1" applyFill="1" applyBorder="1" applyAlignment="1">
      <alignment horizontal="left" vertical="center"/>
    </xf>
    <xf numFmtId="188" fontId="19" fillId="2" borderId="55" xfId="14" applyNumberFormat="1" applyFont="1" applyFill="1" applyBorder="1" applyAlignment="1">
      <alignment horizontal="left" vertical="center"/>
    </xf>
    <xf numFmtId="188" fontId="19" fillId="2" borderId="56" xfId="14" applyNumberFormat="1" applyFont="1" applyFill="1" applyBorder="1" applyAlignment="1">
      <alignment horizontal="left" vertical="center"/>
    </xf>
    <xf numFmtId="189" fontId="19" fillId="2" borderId="52" xfId="14" applyNumberFormat="1" applyFont="1" applyFill="1" applyBorder="1" applyAlignment="1">
      <alignment horizontal="left" vertical="center"/>
    </xf>
    <xf numFmtId="189" fontId="19" fillId="2" borderId="43" xfId="14" applyNumberFormat="1" applyFont="1" applyFill="1" applyBorder="1" applyAlignment="1">
      <alignment horizontal="left" vertical="center"/>
    </xf>
    <xf numFmtId="189" fontId="19" fillId="2" borderId="44" xfId="14" applyNumberFormat="1" applyFont="1" applyFill="1" applyBorder="1" applyAlignment="1">
      <alignment horizontal="left" vertical="center"/>
    </xf>
    <xf numFmtId="0" fontId="17" fillId="0" borderId="72" xfId="14" applyFont="1" applyBorder="1" applyAlignment="1">
      <alignment horizontal="center" vertical="center"/>
    </xf>
    <xf numFmtId="0" fontId="17" fillId="0" borderId="73" xfId="14" applyFont="1" applyBorder="1" applyAlignment="1">
      <alignment horizontal="center" vertical="center"/>
    </xf>
    <xf numFmtId="0" fontId="17" fillId="0" borderId="74" xfId="14" applyFont="1" applyBorder="1" applyAlignment="1">
      <alignment horizontal="center" vertical="center"/>
    </xf>
    <xf numFmtId="0" fontId="17" fillId="7" borderId="72" xfId="14" quotePrefix="1" applyFont="1" applyFill="1" applyBorder="1" applyAlignment="1">
      <alignment horizontal="center" vertical="distributed" wrapText="1"/>
    </xf>
    <xf numFmtId="0" fontId="17" fillId="7" borderId="74" xfId="14" quotePrefix="1" applyFont="1" applyFill="1" applyBorder="1" applyAlignment="1">
      <alignment horizontal="center" vertical="distributed" wrapText="1"/>
    </xf>
    <xf numFmtId="0" fontId="17" fillId="2" borderId="75" xfId="14" quotePrefix="1" applyFont="1" applyFill="1" applyBorder="1" applyAlignment="1">
      <alignment horizontal="center" vertical="center" textRotation="255" wrapText="1"/>
    </xf>
    <xf numFmtId="0" fontId="17" fillId="2" borderId="76" xfId="14" quotePrefix="1" applyFont="1" applyFill="1" applyBorder="1" applyAlignment="1">
      <alignment horizontal="center" vertical="center" textRotation="255" wrapText="1"/>
    </xf>
    <xf numFmtId="0" fontId="17" fillId="2" borderId="78" xfId="14" quotePrefix="1" applyFont="1" applyFill="1" applyBorder="1" applyAlignment="1">
      <alignment horizontal="center" vertical="center" textRotation="255" wrapText="1"/>
    </xf>
    <xf numFmtId="14" fontId="19" fillId="2" borderId="72" xfId="14" quotePrefix="1" applyNumberFormat="1" applyFont="1" applyFill="1" applyBorder="1" applyAlignment="1">
      <alignment horizontal="center" vertical="center"/>
    </xf>
    <xf numFmtId="0" fontId="19" fillId="2" borderId="74" xfId="14" quotePrefix="1" applyFont="1" applyFill="1" applyBorder="1" applyAlignment="1">
      <alignment horizontal="center" vertical="center"/>
    </xf>
    <xf numFmtId="0" fontId="17" fillId="2" borderId="72" xfId="14" quotePrefix="1" applyFont="1" applyFill="1" applyBorder="1" applyAlignment="1">
      <alignment horizontal="center" vertical="center" wrapText="1"/>
    </xf>
    <xf numFmtId="0" fontId="17" fillId="2" borderId="74" xfId="14" quotePrefix="1" applyFont="1" applyFill="1" applyBorder="1" applyAlignment="1">
      <alignment horizontal="center" vertical="center" wrapText="1"/>
    </xf>
    <xf numFmtId="0" fontId="19" fillId="2" borderId="72" xfId="14" quotePrefix="1" applyFont="1" applyFill="1" applyBorder="1" applyAlignment="1">
      <alignment horizontal="center" vertical="distributed" wrapText="1"/>
    </xf>
    <xf numFmtId="0" fontId="19" fillId="2" borderId="74" xfId="14" quotePrefix="1" applyFont="1" applyFill="1" applyBorder="1" applyAlignment="1">
      <alignment horizontal="center" vertical="distributed" wrapText="1"/>
    </xf>
    <xf numFmtId="0" fontId="19" fillId="0" borderId="72" xfId="14" applyFont="1" applyBorder="1" applyAlignment="1">
      <alignment horizontal="center" vertical="center" wrapText="1"/>
    </xf>
    <xf numFmtId="0" fontId="19" fillId="0" borderId="73" xfId="14" applyFont="1" applyBorder="1" applyAlignment="1">
      <alignment horizontal="center" vertical="center" wrapText="1"/>
    </xf>
    <xf numFmtId="0" fontId="19" fillId="0" borderId="74" xfId="14" applyFont="1" applyBorder="1" applyAlignment="1">
      <alignment horizontal="center" vertical="center" wrapText="1"/>
    </xf>
    <xf numFmtId="14" fontId="19" fillId="2" borderId="72" xfId="14" quotePrefix="1" applyNumberFormat="1" applyFont="1" applyFill="1" applyBorder="1" applyAlignment="1">
      <alignment horizontal="center" vertical="center" wrapText="1"/>
    </xf>
    <xf numFmtId="14" fontId="17" fillId="2" borderId="72" xfId="14" quotePrefix="1" applyNumberFormat="1" applyFont="1" applyFill="1" applyBorder="1" applyAlignment="1">
      <alignment horizontal="center" vertical="center" wrapText="1"/>
    </xf>
    <xf numFmtId="0" fontId="19" fillId="7" borderId="72" xfId="14" quotePrefix="1" applyFont="1" applyFill="1" applyBorder="1" applyAlignment="1">
      <alignment horizontal="center" vertical="center" wrapText="1"/>
    </xf>
    <xf numFmtId="0" fontId="19" fillId="7" borderId="74" xfId="14" quotePrefix="1" applyFont="1" applyFill="1" applyBorder="1" applyAlignment="1">
      <alignment horizontal="center" vertical="center" wrapText="1"/>
    </xf>
    <xf numFmtId="0" fontId="17" fillId="0" borderId="54" xfId="14" applyFont="1" applyBorder="1" applyAlignment="1">
      <alignment horizontal="center" vertical="center"/>
    </xf>
    <xf numFmtId="0" fontId="21" fillId="0" borderId="72" xfId="14" applyFont="1" applyBorder="1" applyAlignment="1">
      <alignment horizontal="center" vertical="center"/>
    </xf>
    <xf numFmtId="0" fontId="21" fillId="0" borderId="73" xfId="14" applyFont="1" applyBorder="1" applyAlignment="1">
      <alignment horizontal="center" vertical="center"/>
    </xf>
    <xf numFmtId="0" fontId="21" fillId="0" borderId="74" xfId="14" applyFont="1" applyBorder="1" applyAlignment="1">
      <alignment horizontal="center" vertical="center"/>
    </xf>
    <xf numFmtId="0" fontId="19" fillId="7" borderId="72" xfId="14" quotePrefix="1" applyFont="1" applyFill="1" applyBorder="1" applyAlignment="1">
      <alignment horizontal="center" vertical="center"/>
    </xf>
    <xf numFmtId="0" fontId="19" fillId="7" borderId="74" xfId="14" quotePrefix="1" applyFont="1" applyFill="1" applyBorder="1" applyAlignment="1">
      <alignment horizontal="center" vertical="center"/>
    </xf>
    <xf numFmtId="0" fontId="19" fillId="2" borderId="72" xfId="14" quotePrefix="1" applyFont="1" applyFill="1" applyBorder="1" applyAlignment="1">
      <alignment horizontal="center" vertical="center"/>
    </xf>
    <xf numFmtId="0" fontId="17" fillId="7" borderId="72" xfId="14" quotePrefix="1" applyFont="1" applyFill="1" applyBorder="1" applyAlignment="1">
      <alignment horizontal="center" vertical="center"/>
    </xf>
    <xf numFmtId="0" fontId="17" fillId="7" borderId="74" xfId="14" quotePrefix="1" applyFont="1" applyFill="1" applyBorder="1" applyAlignment="1">
      <alignment horizontal="center" vertical="center"/>
    </xf>
    <xf numFmtId="0" fontId="17" fillId="0" borderId="55" xfId="14" applyFont="1" applyBorder="1" applyAlignment="1">
      <alignment horizontal="center" vertical="center"/>
    </xf>
    <xf numFmtId="0" fontId="17" fillId="0" borderId="56" xfId="14" applyFont="1" applyBorder="1" applyAlignment="1">
      <alignment horizontal="center" vertical="center"/>
    </xf>
    <xf numFmtId="0" fontId="17" fillId="7" borderId="72" xfId="14" quotePrefix="1" applyFont="1" applyFill="1" applyBorder="1" applyAlignment="1">
      <alignment horizontal="left" vertical="center" wrapText="1"/>
    </xf>
    <xf numFmtId="0" fontId="17" fillId="7" borderId="74" xfId="14" quotePrefix="1" applyFont="1" applyFill="1" applyBorder="1" applyAlignment="1">
      <alignment horizontal="left" vertical="center" wrapText="1"/>
    </xf>
    <xf numFmtId="0" fontId="17" fillId="0" borderId="72" xfId="14" applyFont="1" applyBorder="1" applyAlignment="1">
      <alignment horizontal="center" vertical="center" wrapText="1"/>
    </xf>
    <xf numFmtId="190" fontId="17" fillId="2" borderId="72" xfId="14" quotePrefix="1" applyNumberFormat="1" applyFont="1" applyFill="1" applyBorder="1" applyAlignment="1">
      <alignment horizontal="right" vertical="center"/>
    </xf>
    <xf numFmtId="190" fontId="17" fillId="2" borderId="73" xfId="14" quotePrefix="1" applyNumberFormat="1" applyFont="1" applyFill="1" applyBorder="1" applyAlignment="1">
      <alignment horizontal="right" vertical="center"/>
    </xf>
    <xf numFmtId="185" fontId="17" fillId="2" borderId="73" xfId="14" quotePrefix="1" applyNumberFormat="1" applyFont="1" applyFill="1" applyBorder="1" applyAlignment="1">
      <alignment horizontal="left" vertical="center"/>
    </xf>
    <xf numFmtId="185" fontId="17" fillId="2" borderId="74" xfId="14" quotePrefix="1" applyNumberFormat="1" applyFont="1" applyFill="1" applyBorder="1" applyAlignment="1">
      <alignment horizontal="left" vertical="center"/>
    </xf>
    <xf numFmtId="185" fontId="42" fillId="0" borderId="0" xfId="14" applyNumberFormat="1" applyFont="1" applyAlignment="1">
      <alignment horizontal="right"/>
    </xf>
    <xf numFmtId="0" fontId="78" fillId="3" borderId="23" xfId="12" applyFont="1" applyFill="1" applyBorder="1" applyAlignment="1">
      <alignment horizontal="center" vertical="center" shrinkToFit="1"/>
    </xf>
    <xf numFmtId="0" fontId="78" fillId="3" borderId="1" xfId="12" applyFont="1" applyFill="1" applyBorder="1" applyAlignment="1">
      <alignment horizontal="center" vertical="center" shrinkToFit="1"/>
    </xf>
    <xf numFmtId="0" fontId="78" fillId="3" borderId="3" xfId="12" applyFont="1" applyFill="1" applyBorder="1" applyAlignment="1">
      <alignment horizontal="center" vertical="center" shrinkToFit="1"/>
    </xf>
    <xf numFmtId="0" fontId="19" fillId="0" borderId="22" xfId="1" applyFont="1" applyBorder="1" applyAlignment="1">
      <alignment horizontal="center" vertical="center" wrapText="1"/>
    </xf>
    <xf numFmtId="0" fontId="19" fillId="0" borderId="24" xfId="1" applyFont="1" applyBorder="1" applyAlignment="1">
      <alignment horizontal="center" vertical="center" wrapText="1"/>
    </xf>
    <xf numFmtId="0" fontId="19" fillId="0" borderId="25" xfId="1" applyFont="1" applyBorder="1" applyAlignment="1">
      <alignment horizontal="center" vertical="center" wrapText="1"/>
    </xf>
    <xf numFmtId="0" fontId="19" fillId="0" borderId="22" xfId="1" applyFont="1" applyBorder="1" applyAlignment="1">
      <alignment horizontal="center" vertical="center" wrapText="1" shrinkToFit="1"/>
    </xf>
    <xf numFmtId="0" fontId="19" fillId="0" borderId="24" xfId="1" applyFont="1" applyBorder="1" applyAlignment="1">
      <alignment horizontal="center" vertical="center" wrapText="1" shrinkToFit="1"/>
    </xf>
    <xf numFmtId="0" fontId="19" fillId="0" borderId="25" xfId="1" applyFont="1" applyBorder="1" applyAlignment="1">
      <alignment horizontal="center" vertical="center" wrapText="1" shrinkToFit="1"/>
    </xf>
    <xf numFmtId="0" fontId="18" fillId="0" borderId="8" xfId="1" applyFont="1" applyBorder="1" applyAlignment="1">
      <alignment horizontal="center" vertical="center"/>
    </xf>
    <xf numFmtId="0" fontId="21" fillId="0" borderId="8" xfId="1" applyFont="1" applyBorder="1" applyAlignment="1">
      <alignment horizontal="center" vertical="center"/>
    </xf>
    <xf numFmtId="14" fontId="18" fillId="2" borderId="8" xfId="1" applyNumberFormat="1" applyFont="1" applyFill="1" applyBorder="1" applyAlignment="1">
      <alignment horizontal="center" vertical="center"/>
    </xf>
    <xf numFmtId="0" fontId="21" fillId="2" borderId="8" xfId="1" applyFont="1" applyFill="1" applyBorder="1" applyAlignment="1">
      <alignment horizontal="center" vertical="center"/>
    </xf>
    <xf numFmtId="0" fontId="19" fillId="0" borderId="2" xfId="1" applyFont="1" applyBorder="1" applyAlignment="1">
      <alignment horizontal="center" vertical="top"/>
    </xf>
    <xf numFmtId="0" fontId="18" fillId="0" borderId="1" xfId="1" applyFont="1" applyBorder="1" applyAlignment="1">
      <alignment horizontal="center" vertical="center"/>
    </xf>
    <xf numFmtId="0" fontId="21" fillId="0" borderId="2" xfId="1" applyFont="1" applyBorder="1" applyAlignment="1">
      <alignment horizontal="center" vertical="center"/>
    </xf>
    <xf numFmtId="0" fontId="21" fillId="0" borderId="3" xfId="1" applyFont="1" applyBorder="1" applyAlignment="1">
      <alignment horizontal="center" vertical="center"/>
    </xf>
    <xf numFmtId="0" fontId="18" fillId="0" borderId="0" xfId="1" applyFont="1" applyAlignment="1">
      <alignment horizontal="center" vertical="center"/>
    </xf>
    <xf numFmtId="0" fontId="21" fillId="0" borderId="0" xfId="1" applyFont="1" applyAlignment="1">
      <alignment horizontal="center" vertical="center"/>
    </xf>
    <xf numFmtId="0" fontId="19" fillId="7" borderId="15" xfId="1" applyFont="1" applyFill="1" applyBorder="1" applyAlignment="1" applyProtection="1">
      <alignment horizontal="center" vertical="center"/>
      <protection locked="0"/>
    </xf>
    <xf numFmtId="0" fontId="19" fillId="7" borderId="16" xfId="1" applyFont="1" applyFill="1" applyBorder="1" applyAlignment="1" applyProtection="1">
      <alignment horizontal="center" vertical="center"/>
      <protection locked="0"/>
    </xf>
    <xf numFmtId="0" fontId="19" fillId="0" borderId="22" xfId="1" applyFont="1" applyBorder="1" applyAlignment="1">
      <alignment horizontal="center" vertical="center"/>
    </xf>
    <xf numFmtId="0" fontId="19" fillId="0" borderId="24" xfId="1" applyFont="1" applyBorder="1" applyAlignment="1">
      <alignment horizontal="center" vertical="center"/>
    </xf>
    <xf numFmtId="0" fontId="19" fillId="0" borderId="25" xfId="1" applyFont="1" applyBorder="1" applyAlignment="1">
      <alignment horizontal="center" vertical="center"/>
    </xf>
    <xf numFmtId="0" fontId="19" fillId="0" borderId="12" xfId="1" applyFont="1" applyBorder="1" applyAlignment="1">
      <alignment horizontal="center" vertical="center"/>
    </xf>
    <xf numFmtId="0" fontId="19" fillId="0" borderId="14" xfId="1" applyFont="1" applyBorder="1" applyAlignment="1">
      <alignment horizontal="center" vertical="center"/>
    </xf>
    <xf numFmtId="0" fontId="24" fillId="0" borderId="22" xfId="1" applyFont="1" applyBorder="1" applyAlignment="1">
      <alignment horizontal="center" vertical="center"/>
    </xf>
    <xf numFmtId="179" fontId="19" fillId="0" borderId="17" xfId="1" applyNumberFormat="1" applyFont="1" applyBorder="1" applyAlignment="1">
      <alignment horizontal="center" vertical="center"/>
    </xf>
    <xf numFmtId="179" fontId="19" fillId="0" borderId="18" xfId="1" applyNumberFormat="1" applyFont="1" applyBorder="1" applyAlignment="1">
      <alignment horizontal="center" vertical="center"/>
    </xf>
    <xf numFmtId="0" fontId="19" fillId="0" borderId="7" xfId="1" applyFont="1" applyBorder="1" applyAlignment="1">
      <alignment horizontal="center" vertical="center"/>
    </xf>
    <xf numFmtId="0" fontId="19" fillId="0" borderId="9" xfId="1" applyFont="1" applyBorder="1" applyAlignment="1">
      <alignment horizontal="center" vertical="center"/>
    </xf>
    <xf numFmtId="0" fontId="19" fillId="7" borderId="22" xfId="1" applyFont="1" applyFill="1" applyBorder="1" applyAlignment="1" applyProtection="1">
      <alignment horizontal="center" vertical="center"/>
      <protection locked="0"/>
    </xf>
    <xf numFmtId="0" fontId="19" fillId="7" borderId="24" xfId="1" applyFont="1" applyFill="1" applyBorder="1" applyAlignment="1" applyProtection="1">
      <alignment horizontal="center" vertical="center"/>
      <protection locked="0"/>
    </xf>
    <xf numFmtId="0" fontId="19" fillId="7" borderId="25" xfId="1" applyFont="1" applyFill="1" applyBorder="1" applyAlignment="1" applyProtection="1">
      <alignment horizontal="center" vertical="center"/>
      <protection locked="0"/>
    </xf>
    <xf numFmtId="0" fontId="19" fillId="0" borderId="15" xfId="1" applyFont="1" applyBorder="1" applyAlignment="1">
      <alignment horizontal="center" vertical="center"/>
    </xf>
    <xf numFmtId="0" fontId="19" fillId="0" borderId="16" xfId="1" applyFont="1" applyBorder="1" applyAlignment="1">
      <alignment horizontal="center" vertical="center"/>
    </xf>
    <xf numFmtId="0" fontId="18" fillId="2" borderId="8" xfId="1" applyFont="1" applyFill="1" applyBorder="1" applyAlignment="1">
      <alignment horizontal="left" vertical="center"/>
    </xf>
    <xf numFmtId="0" fontId="19" fillId="0" borderId="23" xfId="1" applyFont="1" applyBorder="1" applyAlignment="1">
      <alignment horizontal="center" vertical="center" textRotation="255"/>
    </xf>
    <xf numFmtId="0" fontId="19" fillId="0" borderId="31" xfId="1" applyFont="1" applyBorder="1" applyAlignment="1">
      <alignment horizontal="center" vertical="center"/>
    </xf>
    <xf numFmtId="0" fontId="19" fillId="0" borderId="23" xfId="1" applyFont="1" applyBorder="1" applyAlignment="1">
      <alignment horizontal="center" vertical="center"/>
    </xf>
    <xf numFmtId="0" fontId="19" fillId="0" borderId="5" xfId="1" applyFont="1" applyBorder="1" applyAlignment="1">
      <alignment horizontal="center" vertical="center" shrinkToFit="1"/>
    </xf>
    <xf numFmtId="0" fontId="19" fillId="0" borderId="6" xfId="1" applyFont="1" applyBorder="1" applyAlignment="1">
      <alignment horizontal="center" vertical="center" shrinkToFit="1"/>
    </xf>
    <xf numFmtId="0" fontId="19" fillId="0" borderId="10" xfId="1" applyFont="1" applyBorder="1" applyAlignment="1">
      <alignment horizontal="center" vertical="center" shrinkToFit="1"/>
    </xf>
    <xf numFmtId="0" fontId="19" fillId="0" borderId="11" xfId="1" applyFont="1" applyBorder="1" applyAlignment="1">
      <alignment horizontal="center" vertical="center" shrinkToFit="1"/>
    </xf>
    <xf numFmtId="0" fontId="19" fillId="0" borderId="7" xfId="1" applyFont="1" applyBorder="1" applyAlignment="1">
      <alignment horizontal="center" vertical="center" shrinkToFit="1"/>
    </xf>
    <xf numFmtId="0" fontId="19" fillId="0" borderId="9" xfId="1" applyFont="1" applyBorder="1" applyAlignment="1">
      <alignment horizontal="center" vertical="center" shrinkToFit="1"/>
    </xf>
    <xf numFmtId="0" fontId="21" fillId="0" borderId="7" xfId="1" applyFont="1" applyBorder="1" applyAlignment="1">
      <alignment horizontal="center" vertical="center"/>
    </xf>
    <xf numFmtId="0" fontId="21" fillId="0" borderId="9" xfId="1" applyFont="1" applyBorder="1" applyAlignment="1">
      <alignment horizontal="center" vertical="center"/>
    </xf>
    <xf numFmtId="0" fontId="21" fillId="0" borderId="15" xfId="1" applyFont="1" applyBorder="1" applyAlignment="1">
      <alignment horizontal="center" vertical="center"/>
    </xf>
    <xf numFmtId="0" fontId="21" fillId="0" borderId="16" xfId="1" applyFont="1" applyBorder="1" applyAlignment="1">
      <alignment horizontal="center" vertical="center"/>
    </xf>
    <xf numFmtId="0" fontId="21" fillId="0" borderId="25" xfId="1" applyFont="1" applyBorder="1" applyAlignment="1">
      <alignment horizontal="center" vertical="center"/>
    </xf>
    <xf numFmtId="0" fontId="21" fillId="0" borderId="23" xfId="1" applyFont="1" applyBorder="1" applyAlignment="1">
      <alignment horizontal="center" vertical="center"/>
    </xf>
    <xf numFmtId="0" fontId="21" fillId="0" borderId="23" xfId="1" applyFont="1" applyBorder="1" applyAlignment="1">
      <alignment horizontal="center" vertical="center" textRotation="255"/>
    </xf>
    <xf numFmtId="0" fontId="21" fillId="0" borderId="31" xfId="1" applyFont="1" applyBorder="1" applyAlignment="1">
      <alignment horizontal="center" vertical="center"/>
    </xf>
    <xf numFmtId="0" fontId="21" fillId="0" borderId="10" xfId="1" applyFont="1" applyBorder="1" applyAlignment="1">
      <alignment horizontal="center" vertical="center"/>
    </xf>
    <xf numFmtId="0" fontId="21" fillId="0" borderId="11" xfId="1" applyFont="1" applyBorder="1" applyAlignment="1">
      <alignment horizontal="center" vertical="center"/>
    </xf>
    <xf numFmtId="0" fontId="21" fillId="0" borderId="25" xfId="1" applyFont="1" applyBorder="1" applyAlignment="1">
      <alignment horizontal="center" vertical="center" wrapText="1"/>
    </xf>
    <xf numFmtId="0" fontId="21" fillId="0" borderId="23" xfId="1" applyFont="1" applyBorder="1" applyAlignment="1">
      <alignment horizontal="center" vertical="center" wrapText="1"/>
    </xf>
    <xf numFmtId="0" fontId="19" fillId="0" borderId="23" xfId="1" applyFont="1" applyBorder="1" applyAlignment="1">
      <alignment horizontal="center" vertical="center" wrapText="1"/>
    </xf>
    <xf numFmtId="0" fontId="19" fillId="0" borderId="10" xfId="1" applyFont="1" applyBorder="1" applyAlignment="1">
      <alignment horizontal="center" vertical="center"/>
    </xf>
    <xf numFmtId="0" fontId="19" fillId="0" borderId="11" xfId="1" applyFont="1" applyBorder="1" applyAlignment="1">
      <alignment horizontal="center" vertical="center"/>
    </xf>
    <xf numFmtId="0" fontId="24" fillId="0" borderId="24" xfId="1" applyFont="1" applyBorder="1" applyAlignment="1">
      <alignment horizontal="center" vertical="center" shrinkToFit="1"/>
    </xf>
    <xf numFmtId="0" fontId="19" fillId="0" borderId="25" xfId="1" applyFont="1" applyBorder="1" applyAlignment="1">
      <alignment horizontal="center" vertical="center" shrinkToFit="1"/>
    </xf>
    <xf numFmtId="0" fontId="19" fillId="0" borderId="19" xfId="1" applyFont="1" applyBorder="1" applyAlignment="1">
      <alignment horizontal="center" vertical="center" shrinkToFit="1"/>
    </xf>
    <xf numFmtId="0" fontId="19" fillId="0" borderId="20" xfId="1" applyFont="1" applyBorder="1" applyAlignment="1">
      <alignment horizontal="center" vertical="center" shrinkToFit="1"/>
    </xf>
    <xf numFmtId="0" fontId="19" fillId="0" borderId="21" xfId="1" applyFont="1" applyBorder="1" applyAlignment="1">
      <alignment horizontal="center" vertical="center" shrinkToFit="1"/>
    </xf>
    <xf numFmtId="0" fontId="19" fillId="0" borderId="8" xfId="1" applyFont="1" applyBorder="1" applyAlignment="1">
      <alignment horizontal="center" vertical="center" shrinkToFit="1"/>
    </xf>
    <xf numFmtId="0" fontId="21" fillId="0" borderId="12" xfId="1" applyFont="1" applyBorder="1" applyAlignment="1">
      <alignment horizontal="center" vertical="center"/>
    </xf>
    <xf numFmtId="0" fontId="21" fillId="0" borderId="13" xfId="1" applyFont="1" applyBorder="1" applyAlignment="1">
      <alignment horizontal="center" vertical="center"/>
    </xf>
    <xf numFmtId="0" fontId="21" fillId="0" borderId="14" xfId="1" applyFont="1" applyBorder="1" applyAlignment="1">
      <alignment horizontal="center" vertical="center"/>
    </xf>
    <xf numFmtId="0" fontId="21" fillId="0" borderId="22" xfId="1" applyFont="1" applyBorder="1" applyAlignment="1">
      <alignment horizontal="center" vertical="center" textRotation="255"/>
    </xf>
    <xf numFmtId="0" fontId="21" fillId="0" borderId="24" xfId="1" applyFont="1" applyBorder="1" applyAlignment="1">
      <alignment horizontal="center" vertical="center" textRotation="255"/>
    </xf>
    <xf numFmtId="0" fontId="21" fillId="0" borderId="25" xfId="1" applyFont="1" applyBorder="1" applyAlignment="1">
      <alignment horizontal="center" vertical="center" textRotation="255"/>
    </xf>
    <xf numFmtId="0" fontId="21" fillId="0" borderId="5" xfId="1" applyFont="1" applyBorder="1" applyAlignment="1">
      <alignment horizontal="center" vertical="center"/>
    </xf>
    <xf numFmtId="0" fontId="21" fillId="0" borderId="6" xfId="1" applyFont="1" applyBorder="1" applyAlignment="1">
      <alignment horizontal="center" vertical="center"/>
    </xf>
    <xf numFmtId="0" fontId="19" fillId="0" borderId="12" xfId="1" applyFont="1" applyBorder="1" applyAlignment="1">
      <alignment horizontal="center" vertical="center" wrapText="1"/>
    </xf>
    <xf numFmtId="0" fontId="19" fillId="0" borderId="13" xfId="1" applyFont="1" applyBorder="1" applyAlignment="1">
      <alignment horizontal="center" vertical="center" wrapText="1"/>
    </xf>
    <xf numFmtId="0" fontId="19" fillId="0" borderId="14" xfId="1" applyFont="1" applyBorder="1" applyAlignment="1">
      <alignment horizontal="center" vertical="center" wrapText="1"/>
    </xf>
    <xf numFmtId="0" fontId="19" fillId="0" borderId="0" xfId="1" applyFont="1" applyAlignment="1">
      <alignment horizontal="center" vertical="center"/>
    </xf>
    <xf numFmtId="0" fontId="19" fillId="0" borderId="8" xfId="1" applyFont="1" applyBorder="1" applyAlignment="1">
      <alignment horizontal="center" vertical="center"/>
    </xf>
    <xf numFmtId="0" fontId="19" fillId="0" borderId="13" xfId="1" applyFont="1" applyBorder="1" applyAlignment="1">
      <alignment horizontal="center" vertical="center"/>
    </xf>
    <xf numFmtId="182" fontId="19" fillId="0" borderId="12" xfId="1" applyNumberFormat="1" applyFont="1" applyBorder="1" applyAlignment="1">
      <alignment horizontal="center" vertical="center"/>
    </xf>
    <xf numFmtId="182" fontId="19" fillId="0" borderId="13" xfId="1" applyNumberFormat="1" applyFont="1" applyBorder="1" applyAlignment="1">
      <alignment horizontal="center" vertical="center"/>
    </xf>
    <xf numFmtId="182" fontId="19" fillId="0" borderId="14" xfId="1" applyNumberFormat="1" applyFont="1" applyBorder="1" applyAlignment="1">
      <alignment horizontal="center" vertical="center"/>
    </xf>
    <xf numFmtId="0" fontId="19" fillId="0" borderId="3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11" xfId="1" applyFont="1" applyBorder="1" applyAlignment="1">
      <alignment horizontal="center" vertical="center" wrapText="1"/>
    </xf>
    <xf numFmtId="0" fontId="19" fillId="0" borderId="7" xfId="1" applyFont="1" applyBorder="1" applyAlignment="1">
      <alignment horizontal="center" vertical="center" wrapText="1"/>
    </xf>
    <xf numFmtId="0" fontId="19" fillId="0" borderId="9" xfId="1" applyFont="1" applyBorder="1" applyAlignment="1">
      <alignment horizontal="center" vertical="center" wrapText="1"/>
    </xf>
    <xf numFmtId="0" fontId="21" fillId="0" borderId="10" xfId="1" applyFont="1" applyBorder="1" applyAlignment="1">
      <alignment horizontal="center" vertical="center" wrapText="1"/>
    </xf>
    <xf numFmtId="0" fontId="21" fillId="0" borderId="11" xfId="1" applyFont="1" applyBorder="1" applyAlignment="1">
      <alignment horizontal="center" vertical="center" wrapText="1"/>
    </xf>
    <xf numFmtId="0" fontId="21" fillId="0" borderId="7" xfId="1" applyFont="1" applyBorder="1" applyAlignment="1">
      <alignment horizontal="center" vertical="center" wrapText="1"/>
    </xf>
    <xf numFmtId="0" fontId="21" fillId="0" borderId="9" xfId="1" applyFont="1" applyBorder="1" applyAlignment="1">
      <alignment horizontal="center" vertical="center" wrapText="1"/>
    </xf>
    <xf numFmtId="0" fontId="19" fillId="0" borderId="19" xfId="1" applyFont="1" applyBorder="1" applyAlignment="1">
      <alignment horizontal="center" vertical="center"/>
    </xf>
    <xf numFmtId="0" fontId="19" fillId="0" borderId="20" xfId="1" applyFont="1" applyBorder="1" applyAlignment="1">
      <alignment horizontal="center" vertical="center"/>
    </xf>
    <xf numFmtId="185" fontId="21" fillId="2" borderId="0" xfId="1" applyNumberFormat="1" applyFont="1" applyFill="1" applyAlignment="1">
      <alignment horizontal="center" vertical="center"/>
    </xf>
    <xf numFmtId="0" fontId="21" fillId="2" borderId="0" xfId="1" applyFont="1" applyFill="1" applyAlignment="1">
      <alignment horizontal="left" vertical="center"/>
    </xf>
    <xf numFmtId="182" fontId="19" fillId="0" borderId="10" xfId="1" applyNumberFormat="1" applyFont="1" applyBorder="1" applyAlignment="1">
      <alignment horizontal="distributed" vertical="center"/>
    </xf>
    <xf numFmtId="182" fontId="19" fillId="0" borderId="11" xfId="1" applyNumberFormat="1" applyFont="1" applyBorder="1" applyAlignment="1">
      <alignment horizontal="distributed" vertical="center"/>
    </xf>
    <xf numFmtId="182" fontId="19" fillId="0" borderId="7" xfId="1" applyNumberFormat="1" applyFont="1" applyBorder="1" applyAlignment="1">
      <alignment horizontal="distributed" vertical="center"/>
    </xf>
    <xf numFmtId="182" fontId="19" fillId="0" borderId="9" xfId="1" applyNumberFormat="1" applyFont="1" applyBorder="1" applyAlignment="1">
      <alignment horizontal="distributed" vertical="center"/>
    </xf>
    <xf numFmtId="58" fontId="19" fillId="0" borderId="12" xfId="1" applyNumberFormat="1" applyFont="1" applyBorder="1" applyAlignment="1">
      <alignment horizontal="distributed" vertical="center"/>
    </xf>
    <xf numFmtId="58" fontId="19" fillId="0" borderId="14" xfId="1" applyNumberFormat="1" applyFont="1" applyBorder="1" applyAlignment="1">
      <alignment horizontal="distributed" vertical="center"/>
    </xf>
    <xf numFmtId="0" fontId="19" fillId="0" borderId="22" xfId="1" applyFont="1" applyBorder="1" applyAlignment="1">
      <alignment horizontal="center" vertical="center" textRotation="255"/>
    </xf>
    <xf numFmtId="0" fontId="19" fillId="0" borderId="24" xfId="1" applyFont="1" applyBorder="1" applyAlignment="1">
      <alignment horizontal="center" vertical="center" textRotation="255"/>
    </xf>
    <xf numFmtId="0" fontId="19" fillId="0" borderId="25" xfId="1" applyFont="1" applyBorder="1" applyAlignment="1">
      <alignment horizontal="center" vertical="center" textRotation="255"/>
    </xf>
    <xf numFmtId="0" fontId="21" fillId="7" borderId="0" xfId="1" applyFont="1" applyFill="1" applyAlignment="1" applyProtection="1">
      <alignment horizontal="left" vertical="center"/>
      <protection locked="0"/>
    </xf>
    <xf numFmtId="179" fontId="21" fillId="2" borderId="8" xfId="1" applyNumberFormat="1" applyFont="1" applyFill="1" applyBorder="1" applyAlignment="1">
      <alignment horizontal="left" vertical="center"/>
    </xf>
    <xf numFmtId="179" fontId="18" fillId="2" borderId="8" xfId="1" applyNumberFormat="1" applyFont="1" applyFill="1" applyBorder="1" applyAlignment="1">
      <alignment horizontal="left" vertical="center"/>
    </xf>
    <xf numFmtId="0" fontId="19" fillId="0" borderId="5" xfId="1" applyFont="1" applyBorder="1" applyAlignment="1">
      <alignment horizontal="center" vertical="center"/>
    </xf>
    <xf numFmtId="0" fontId="19" fillId="0" borderId="6" xfId="1" applyFont="1" applyBorder="1" applyAlignment="1">
      <alignment horizontal="center" vertical="center"/>
    </xf>
    <xf numFmtId="0" fontId="21" fillId="0" borderId="24" xfId="1" applyFont="1" applyBorder="1" applyAlignment="1">
      <alignment horizontal="center" vertical="center"/>
    </xf>
    <xf numFmtId="0" fontId="21" fillId="7" borderId="2" xfId="1" applyFont="1" applyFill="1" applyBorder="1" applyAlignment="1" applyProtection="1">
      <alignment horizontal="center" vertical="center"/>
      <protection locked="0"/>
    </xf>
    <xf numFmtId="0" fontId="21" fillId="0" borderId="2" xfId="1" applyFont="1" applyBorder="1" applyAlignment="1">
      <alignment horizontal="right" vertical="center"/>
    </xf>
    <xf numFmtId="14" fontId="21" fillId="2" borderId="0" xfId="1" applyNumberFormat="1" applyFont="1" applyFill="1" applyAlignment="1">
      <alignment horizontal="left" wrapText="1"/>
    </xf>
    <xf numFmtId="0" fontId="21" fillId="2" borderId="0" xfId="1" applyFont="1" applyFill="1" applyAlignment="1">
      <alignment horizontal="left" wrapText="1"/>
    </xf>
    <xf numFmtId="58" fontId="19" fillId="0" borderId="12" xfId="1" applyNumberFormat="1" applyFont="1" applyBorder="1" applyAlignment="1">
      <alignment horizontal="distributed" vertical="center" justifyLastLine="1"/>
    </xf>
    <xf numFmtId="58" fontId="19" fillId="0" borderId="14" xfId="1" applyNumberFormat="1" applyFont="1" applyBorder="1" applyAlignment="1">
      <alignment horizontal="distributed" vertical="center" justifyLastLine="1"/>
    </xf>
    <xf numFmtId="182" fontId="19" fillId="0" borderId="10" xfId="1" applyNumberFormat="1" applyFont="1" applyBorder="1" applyAlignment="1">
      <alignment horizontal="distributed" vertical="center" justifyLastLine="1"/>
    </xf>
    <xf numFmtId="182" fontId="19" fillId="0" borderId="11" xfId="1" applyNumberFormat="1" applyFont="1" applyBorder="1" applyAlignment="1">
      <alignment horizontal="distributed" vertical="center" justifyLastLine="1"/>
    </xf>
    <xf numFmtId="182" fontId="19" fillId="0" borderId="7" xfId="1" applyNumberFormat="1" applyFont="1" applyBorder="1" applyAlignment="1">
      <alignment horizontal="distributed" vertical="center" justifyLastLine="1"/>
    </xf>
    <xf numFmtId="182" fontId="19" fillId="0" borderId="9" xfId="1" applyNumberFormat="1" applyFont="1" applyBorder="1" applyAlignment="1">
      <alignment horizontal="distributed" vertical="center" justifyLastLine="1"/>
    </xf>
    <xf numFmtId="178" fontId="19" fillId="0" borderId="17" xfId="1" applyNumberFormat="1" applyFont="1" applyBorder="1" applyAlignment="1">
      <alignment horizontal="center" vertical="center"/>
    </xf>
    <xf numFmtId="178" fontId="19" fillId="0" borderId="18" xfId="1" applyNumberFormat="1" applyFont="1" applyBorder="1" applyAlignment="1">
      <alignment horizontal="center" vertical="center"/>
    </xf>
    <xf numFmtId="0" fontId="21" fillId="0" borderId="8" xfId="1" applyFont="1" applyBorder="1" applyAlignment="1">
      <alignment horizontal="right" vertical="center"/>
    </xf>
    <xf numFmtId="207" fontId="21" fillId="2" borderId="0" xfId="1" applyNumberFormat="1" applyFont="1" applyFill="1" applyAlignment="1">
      <alignment horizontal="center" vertical="center"/>
    </xf>
    <xf numFmtId="0" fontId="18" fillId="2" borderId="0" xfId="0" applyFont="1" applyFill="1" applyAlignment="1">
      <alignment horizontal="left" wrapText="1" indent="1"/>
    </xf>
    <xf numFmtId="0" fontId="18" fillId="7" borderId="0" xfId="0" applyFont="1" applyFill="1" applyAlignment="1" applyProtection="1">
      <alignment horizontal="left" wrapText="1" indent="1"/>
      <protection locked="0"/>
    </xf>
    <xf numFmtId="0" fontId="61" fillId="0" borderId="0" xfId="0" applyFont="1" applyAlignment="1">
      <alignment horizontal="center" vertical="center"/>
    </xf>
    <xf numFmtId="0" fontId="18" fillId="0" borderId="0" xfId="0" applyFont="1" applyAlignment="1">
      <alignment horizontal="distributed" justifyLastLine="1"/>
    </xf>
    <xf numFmtId="0" fontId="18" fillId="0" borderId="8" xfId="0" applyFont="1" applyBorder="1" applyAlignment="1">
      <alignment horizontal="distributed" justifyLastLine="1"/>
    </xf>
    <xf numFmtId="14" fontId="18" fillId="2" borderId="8" xfId="0" applyNumberFormat="1" applyFont="1" applyFill="1" applyBorder="1" applyAlignment="1">
      <alignment horizontal="center"/>
    </xf>
    <xf numFmtId="0" fontId="18" fillId="2" borderId="8" xfId="0" applyFont="1" applyFill="1" applyBorder="1" applyAlignment="1">
      <alignment horizontal="center"/>
    </xf>
    <xf numFmtId="14" fontId="18" fillId="2" borderId="8" xfId="0" applyNumberFormat="1" applyFont="1" applyFill="1" applyBorder="1" applyAlignment="1">
      <alignment horizontal="left" wrapText="1"/>
    </xf>
    <xf numFmtId="14" fontId="18" fillId="2" borderId="0" xfId="0" applyNumberFormat="1" applyFont="1" applyFill="1" applyAlignment="1">
      <alignment horizontal="left"/>
    </xf>
    <xf numFmtId="0" fontId="18" fillId="0" borderId="23" xfId="0" applyFont="1" applyBorder="1" applyAlignment="1">
      <alignment horizontal="distributed" vertical="center" justifyLastLine="1"/>
    </xf>
    <xf numFmtId="0" fontId="18" fillId="0" borderId="23" xfId="0" applyFont="1" applyBorder="1" applyAlignment="1">
      <alignment horizontal="center" vertical="center"/>
    </xf>
    <xf numFmtId="0" fontId="18" fillId="7" borderId="1" xfId="0" applyFont="1" applyFill="1" applyBorder="1" applyAlignment="1" applyProtection="1">
      <alignment horizontal="center" vertical="center"/>
      <protection locked="0"/>
    </xf>
    <xf numFmtId="0" fontId="18" fillId="7" borderId="2" xfId="0" applyFont="1" applyFill="1" applyBorder="1" applyAlignment="1" applyProtection="1">
      <alignment horizontal="center" vertical="center"/>
      <protection locked="0"/>
    </xf>
    <xf numFmtId="0" fontId="18" fillId="7" borderId="3" xfId="0" applyFont="1" applyFill="1" applyBorder="1" applyAlignment="1" applyProtection="1">
      <alignment horizontal="center" vertical="center"/>
      <protection locked="0"/>
    </xf>
    <xf numFmtId="0" fontId="18" fillId="2" borderId="23" xfId="0" applyFont="1" applyFill="1" applyBorder="1" applyAlignment="1">
      <alignment horizontal="center" vertical="center"/>
    </xf>
    <xf numFmtId="0" fontId="18" fillId="7" borderId="23" xfId="0" applyFont="1" applyFill="1" applyBorder="1" applyAlignment="1" applyProtection="1">
      <alignment horizontal="center" vertical="center"/>
      <protection locked="0"/>
    </xf>
    <xf numFmtId="0" fontId="23" fillId="0" borderId="0" xfId="0" applyFont="1" applyAlignment="1">
      <alignment horizontal="center" vertical="top"/>
    </xf>
    <xf numFmtId="0" fontId="23" fillId="0" borderId="0" xfId="0" applyFont="1" applyAlignment="1">
      <alignment horizontal="distributed" vertical="top" justifyLastLine="1"/>
    </xf>
    <xf numFmtId="176" fontId="23" fillId="2" borderId="0" xfId="0" applyNumberFormat="1" applyFont="1" applyFill="1" applyAlignment="1">
      <alignment horizontal="right" vertical="center"/>
    </xf>
    <xf numFmtId="0" fontId="62" fillId="0" borderId="8" xfId="0" applyFont="1" applyBorder="1" applyAlignment="1">
      <alignment horizontal="right"/>
    </xf>
    <xf numFmtId="0" fontId="62" fillId="0" borderId="2" xfId="0" applyFont="1" applyBorder="1" applyAlignment="1">
      <alignment horizontal="right"/>
    </xf>
    <xf numFmtId="14" fontId="23" fillId="2" borderId="2" xfId="0" applyNumberFormat="1" applyFont="1" applyFill="1" applyBorder="1" applyAlignment="1">
      <alignment horizontal="left" indent="1"/>
    </xf>
    <xf numFmtId="14" fontId="23" fillId="2" borderId="8" xfId="0" applyNumberFormat="1" applyFont="1" applyFill="1" applyBorder="1" applyAlignment="1">
      <alignment horizontal="left" indent="1"/>
    </xf>
    <xf numFmtId="14" fontId="23" fillId="2" borderId="0" xfId="0" applyNumberFormat="1" applyFont="1" applyFill="1" applyAlignment="1">
      <alignment horizontal="left"/>
    </xf>
    <xf numFmtId="0" fontId="23" fillId="2" borderId="0" xfId="0" applyFont="1" applyFill="1" applyAlignment="1">
      <alignment horizontal="left" vertical="top" wrapText="1"/>
    </xf>
    <xf numFmtId="0" fontId="23" fillId="0" borderId="23" xfId="0" applyFont="1" applyBorder="1" applyAlignment="1">
      <alignment horizontal="left" vertical="center" indent="1"/>
    </xf>
    <xf numFmtId="14" fontId="23" fillId="7" borderId="23" xfId="0" applyNumberFormat="1" applyFont="1" applyFill="1" applyBorder="1" applyAlignment="1" applyProtection="1">
      <alignment horizontal="left" vertical="center" wrapText="1" indent="1"/>
      <protection locked="0"/>
    </xf>
    <xf numFmtId="0" fontId="23" fillId="7" borderId="23" xfId="0" applyFont="1" applyFill="1" applyBorder="1" applyAlignment="1" applyProtection="1">
      <alignment horizontal="left" vertical="center" wrapText="1" indent="1"/>
      <protection locked="0"/>
    </xf>
    <xf numFmtId="206" fontId="23" fillId="2" borderId="0" xfId="0" applyNumberFormat="1" applyFont="1" applyFill="1" applyAlignment="1">
      <alignment horizontal="center" vertical="top"/>
    </xf>
    <xf numFmtId="14" fontId="23" fillId="2" borderId="23" xfId="0" applyNumberFormat="1" applyFont="1" applyFill="1" applyBorder="1" applyAlignment="1">
      <alignment horizontal="left" vertical="center" indent="1"/>
    </xf>
    <xf numFmtId="0" fontId="23" fillId="2" borderId="23" xfId="0" applyFont="1" applyFill="1" applyBorder="1" applyAlignment="1">
      <alignment horizontal="left" vertical="center" indent="1"/>
    </xf>
    <xf numFmtId="0" fontId="23" fillId="7" borderId="0" xfId="0" applyFont="1" applyFill="1" applyAlignment="1" applyProtection="1">
      <alignment horizontal="left" vertical="top" wrapText="1"/>
      <protection locked="0"/>
    </xf>
    <xf numFmtId="0" fontId="23" fillId="0" borderId="5" xfId="0" applyFont="1" applyBorder="1" applyAlignment="1">
      <alignment horizontal="left" vertical="center" indent="1"/>
    </xf>
    <xf numFmtId="0" fontId="23" fillId="0" borderId="4" xfId="0" applyFont="1" applyBorder="1" applyAlignment="1">
      <alignment horizontal="left" vertical="center" indent="1"/>
    </xf>
    <xf numFmtId="0" fontId="23" fillId="0" borderId="6" xfId="0" applyFont="1" applyBorder="1" applyAlignment="1">
      <alignment horizontal="left" vertical="center" indent="1"/>
    </xf>
    <xf numFmtId="0" fontId="23" fillId="0" borderId="10" xfId="0" applyFont="1" applyBorder="1" applyAlignment="1">
      <alignment horizontal="left" vertical="center" indent="1"/>
    </xf>
    <xf numFmtId="0" fontId="23" fillId="0" borderId="0" xfId="0" applyFont="1" applyAlignment="1">
      <alignment horizontal="left" vertical="center" indent="1"/>
    </xf>
    <xf numFmtId="0" fontId="23" fillId="0" borderId="11" xfId="0" applyFont="1" applyBorder="1" applyAlignment="1">
      <alignment horizontal="left" vertical="center" indent="1"/>
    </xf>
    <xf numFmtId="0" fontId="23" fillId="0" borderId="7" xfId="0" applyFont="1" applyBorder="1" applyAlignment="1">
      <alignment horizontal="left" vertical="center" indent="1"/>
    </xf>
    <xf numFmtId="0" fontId="23" fillId="0" borderId="8" xfId="0" applyFont="1" applyBorder="1" applyAlignment="1">
      <alignment horizontal="left" vertical="center" indent="1"/>
    </xf>
    <xf numFmtId="0" fontId="23" fillId="0" borderId="9" xfId="0" applyFont="1" applyBorder="1" applyAlignment="1">
      <alignment horizontal="left" vertical="center" indent="1"/>
    </xf>
    <xf numFmtId="0" fontId="23" fillId="7" borderId="0" xfId="0" applyFont="1" applyFill="1" applyAlignment="1" applyProtection="1">
      <alignment horizontal="left" vertical="center"/>
      <protection locked="0"/>
    </xf>
    <xf numFmtId="185" fontId="23" fillId="7" borderId="1" xfId="0" applyNumberFormat="1" applyFont="1" applyFill="1" applyBorder="1" applyAlignment="1" applyProtection="1">
      <alignment horizontal="center" vertical="center"/>
      <protection locked="0"/>
    </xf>
    <xf numFmtId="185" fontId="23" fillId="7" borderId="2" xfId="0" applyNumberFormat="1" applyFont="1" applyFill="1" applyBorder="1" applyAlignment="1" applyProtection="1">
      <alignment horizontal="center" vertical="center"/>
      <protection locked="0"/>
    </xf>
    <xf numFmtId="0" fontId="23" fillId="0" borderId="23" xfId="0" applyFont="1" applyBorder="1" applyAlignment="1">
      <alignment horizontal="center" vertical="center"/>
    </xf>
    <xf numFmtId="191" fontId="23" fillId="7" borderId="22" xfId="0" applyNumberFormat="1" applyFont="1" applyFill="1" applyBorder="1" applyAlignment="1" applyProtection="1">
      <alignment horizontal="center" vertical="center" wrapText="1"/>
      <protection locked="0"/>
    </xf>
    <xf numFmtId="191" fontId="23" fillId="7" borderId="24" xfId="0" applyNumberFormat="1" applyFont="1" applyFill="1" applyBorder="1" applyAlignment="1" applyProtection="1">
      <alignment horizontal="center" vertical="center" wrapText="1"/>
      <protection locked="0"/>
    </xf>
    <xf numFmtId="191" fontId="23" fillId="7" borderId="25" xfId="0" applyNumberFormat="1" applyFont="1" applyFill="1" applyBorder="1" applyAlignment="1" applyProtection="1">
      <alignment horizontal="center" vertical="center" wrapText="1"/>
      <protection locked="0"/>
    </xf>
    <xf numFmtId="191" fontId="23" fillId="7" borderId="24" xfId="0" applyNumberFormat="1" applyFont="1" applyFill="1" applyBorder="1" applyAlignment="1" applyProtection="1">
      <alignment horizontal="center" vertical="center"/>
      <protection locked="0"/>
    </xf>
    <xf numFmtId="191" fontId="23" fillId="7" borderId="25" xfId="0" applyNumberFormat="1" applyFont="1" applyFill="1" applyBorder="1" applyAlignment="1" applyProtection="1">
      <alignment horizontal="center" vertical="center"/>
      <protection locked="0"/>
    </xf>
    <xf numFmtId="192" fontId="23" fillId="7" borderId="5" xfId="0" applyNumberFormat="1" applyFont="1" applyFill="1" applyBorder="1" applyAlignment="1" applyProtection="1">
      <alignment horizontal="center" vertical="center" shrinkToFit="1"/>
      <protection locked="0"/>
    </xf>
    <xf numFmtId="192" fontId="23" fillId="7" borderId="6" xfId="0" applyNumberFormat="1" applyFont="1" applyFill="1" applyBorder="1" applyAlignment="1" applyProtection="1">
      <alignment horizontal="center" vertical="center" shrinkToFit="1"/>
      <protection locked="0"/>
    </xf>
    <xf numFmtId="192" fontId="23" fillId="7" borderId="10" xfId="0" applyNumberFormat="1" applyFont="1" applyFill="1" applyBorder="1" applyAlignment="1" applyProtection="1">
      <alignment horizontal="center" vertical="center" shrinkToFit="1"/>
      <protection locked="0"/>
    </xf>
    <xf numFmtId="192" fontId="23" fillId="7" borderId="11" xfId="0" applyNumberFormat="1" applyFont="1" applyFill="1" applyBorder="1" applyAlignment="1" applyProtection="1">
      <alignment horizontal="center" vertical="center" shrinkToFit="1"/>
      <protection locked="0"/>
    </xf>
    <xf numFmtId="192" fontId="23" fillId="7" borderId="7" xfId="0" applyNumberFormat="1" applyFont="1" applyFill="1" applyBorder="1" applyAlignment="1" applyProtection="1">
      <alignment horizontal="center" vertical="center" shrinkToFit="1"/>
      <protection locked="0"/>
    </xf>
    <xf numFmtId="192" fontId="23" fillId="7" borderId="9" xfId="0" applyNumberFormat="1" applyFont="1" applyFill="1" applyBorder="1" applyAlignment="1" applyProtection="1">
      <alignment horizontal="center" vertical="center" shrinkToFit="1"/>
      <protection locked="0"/>
    </xf>
    <xf numFmtId="0" fontId="23" fillId="7" borderId="22" xfId="0" applyFont="1" applyFill="1" applyBorder="1" applyAlignment="1" applyProtection="1">
      <alignment horizontal="center" vertical="center"/>
      <protection locked="0"/>
    </xf>
    <xf numFmtId="0" fontId="23" fillId="7" borderId="24" xfId="0" applyFont="1" applyFill="1" applyBorder="1" applyAlignment="1" applyProtection="1">
      <alignment horizontal="center" vertical="center"/>
      <protection locked="0"/>
    </xf>
    <xf numFmtId="0" fontId="23" fillId="7" borderId="25" xfId="0" applyFont="1" applyFill="1" applyBorder="1" applyAlignment="1" applyProtection="1">
      <alignment horizontal="center" vertical="center"/>
      <protection locked="0"/>
    </xf>
    <xf numFmtId="0" fontId="23" fillId="7" borderId="5" xfId="0" applyFont="1" applyFill="1" applyBorder="1" applyAlignment="1" applyProtection="1">
      <alignment horizontal="left" vertical="center" wrapText="1"/>
      <protection locked="0"/>
    </xf>
    <xf numFmtId="0" fontId="23" fillId="7" borderId="4" xfId="0" applyFont="1" applyFill="1" applyBorder="1" applyAlignment="1" applyProtection="1">
      <alignment horizontal="left" vertical="center" wrapText="1"/>
      <protection locked="0"/>
    </xf>
    <xf numFmtId="0" fontId="23" fillId="7" borderId="6" xfId="0" applyFont="1" applyFill="1" applyBorder="1" applyAlignment="1" applyProtection="1">
      <alignment horizontal="left" vertical="center" wrapText="1"/>
      <protection locked="0"/>
    </xf>
    <xf numFmtId="0" fontId="23" fillId="7" borderId="10" xfId="0" applyFont="1" applyFill="1" applyBorder="1" applyAlignment="1" applyProtection="1">
      <alignment horizontal="left" vertical="center" wrapText="1"/>
      <protection locked="0"/>
    </xf>
    <xf numFmtId="0" fontId="23" fillId="7" borderId="0" xfId="0" applyFont="1" applyFill="1" applyAlignment="1" applyProtection="1">
      <alignment horizontal="left" vertical="center" wrapText="1"/>
      <protection locked="0"/>
    </xf>
    <xf numFmtId="0" fontId="23" fillId="7" borderId="11" xfId="0" applyFont="1" applyFill="1" applyBorder="1" applyAlignment="1" applyProtection="1">
      <alignment horizontal="left" vertical="center" wrapText="1"/>
      <protection locked="0"/>
    </xf>
    <xf numFmtId="0" fontId="23" fillId="7" borderId="7" xfId="0" applyFont="1" applyFill="1" applyBorder="1" applyAlignment="1" applyProtection="1">
      <alignment horizontal="left" vertical="center" wrapText="1"/>
      <protection locked="0"/>
    </xf>
    <xf numFmtId="0" fontId="23" fillId="7" borderId="8" xfId="0" applyFont="1" applyFill="1" applyBorder="1" applyAlignment="1" applyProtection="1">
      <alignment horizontal="left" vertical="center" wrapText="1"/>
      <protection locked="0"/>
    </xf>
    <xf numFmtId="0" fontId="23" fillId="7" borderId="9" xfId="0" applyFont="1" applyFill="1" applyBorder="1" applyAlignment="1" applyProtection="1">
      <alignment horizontal="left" vertical="center" wrapText="1"/>
      <protection locked="0"/>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192" fontId="23" fillId="7" borderId="5" xfId="0" applyNumberFormat="1" applyFont="1" applyFill="1" applyBorder="1" applyAlignment="1" applyProtection="1">
      <alignment horizontal="center" vertical="center"/>
      <protection locked="0"/>
    </xf>
    <xf numFmtId="192" fontId="23" fillId="7" borderId="4" xfId="0" applyNumberFormat="1" applyFont="1" applyFill="1" applyBorder="1" applyAlignment="1" applyProtection="1">
      <alignment horizontal="center" vertical="center"/>
      <protection locked="0"/>
    </xf>
    <xf numFmtId="192" fontId="23" fillId="7" borderId="6" xfId="0" applyNumberFormat="1" applyFont="1" applyFill="1" applyBorder="1" applyAlignment="1" applyProtection="1">
      <alignment horizontal="center" vertical="center"/>
      <protection locked="0"/>
    </xf>
    <xf numFmtId="192" fontId="23" fillId="7" borderId="10" xfId="0" applyNumberFormat="1" applyFont="1" applyFill="1" applyBorder="1" applyAlignment="1" applyProtection="1">
      <alignment horizontal="center" vertical="center"/>
      <protection locked="0"/>
    </xf>
    <xf numFmtId="192" fontId="23" fillId="7" borderId="0" xfId="0" applyNumberFormat="1" applyFont="1" applyFill="1" applyAlignment="1" applyProtection="1">
      <alignment horizontal="center" vertical="center"/>
      <protection locked="0"/>
    </xf>
    <xf numFmtId="192" fontId="23" fillId="7" borderId="11" xfId="0" applyNumberFormat="1" applyFont="1" applyFill="1" applyBorder="1" applyAlignment="1" applyProtection="1">
      <alignment horizontal="center" vertical="center"/>
      <protection locked="0"/>
    </xf>
    <xf numFmtId="192" fontId="23" fillId="7" borderId="7" xfId="0" applyNumberFormat="1" applyFont="1" applyFill="1" applyBorder="1" applyAlignment="1" applyProtection="1">
      <alignment horizontal="center" vertical="center"/>
      <protection locked="0"/>
    </xf>
    <xf numFmtId="192" fontId="23" fillId="7" borderId="8" xfId="0" applyNumberFormat="1" applyFont="1" applyFill="1" applyBorder="1" applyAlignment="1" applyProtection="1">
      <alignment horizontal="center" vertical="center"/>
      <protection locked="0"/>
    </xf>
    <xf numFmtId="192" fontId="23" fillId="7" borderId="9" xfId="0" applyNumberFormat="1" applyFont="1" applyFill="1" applyBorder="1" applyAlignment="1" applyProtection="1">
      <alignment horizontal="center" vertical="center"/>
      <protection locked="0"/>
    </xf>
    <xf numFmtId="0" fontId="23" fillId="7" borderId="23" xfId="0" applyFont="1" applyFill="1" applyBorder="1" applyAlignment="1" applyProtection="1">
      <alignment horizontal="left" vertical="center" indent="1"/>
      <protection locked="0"/>
    </xf>
    <xf numFmtId="192" fontId="23" fillId="7" borderId="22" xfId="0" applyNumberFormat="1" applyFont="1" applyFill="1" applyBorder="1" applyAlignment="1" applyProtection="1">
      <alignment horizontal="center" vertical="center"/>
      <protection locked="0"/>
    </xf>
    <xf numFmtId="192" fontId="23" fillId="7" borderId="24" xfId="0" applyNumberFormat="1" applyFont="1" applyFill="1" applyBorder="1" applyAlignment="1" applyProtection="1">
      <alignment horizontal="center" vertical="center"/>
      <protection locked="0"/>
    </xf>
    <xf numFmtId="192" fontId="23" fillId="7" borderId="25" xfId="0" applyNumberFormat="1" applyFont="1" applyFill="1" applyBorder="1" applyAlignment="1" applyProtection="1">
      <alignment horizontal="center" vertical="center"/>
      <protection locked="0"/>
    </xf>
    <xf numFmtId="0" fontId="23" fillId="7" borderId="5" xfId="0" applyFont="1" applyFill="1" applyBorder="1" applyAlignment="1" applyProtection="1">
      <alignment horizontal="center" vertical="center"/>
      <protection locked="0"/>
    </xf>
    <xf numFmtId="0" fontId="23" fillId="7" borderId="6" xfId="0" applyFont="1" applyFill="1" applyBorder="1" applyAlignment="1" applyProtection="1">
      <alignment horizontal="center" vertical="center"/>
      <protection locked="0"/>
    </xf>
    <xf numFmtId="0" fontId="23" fillId="7" borderId="10" xfId="0" applyFont="1" applyFill="1" applyBorder="1" applyAlignment="1" applyProtection="1">
      <alignment horizontal="center" vertical="center"/>
      <protection locked="0"/>
    </xf>
    <xf numFmtId="0" fontId="23" fillId="7" borderId="11" xfId="0" applyFont="1" applyFill="1" applyBorder="1" applyAlignment="1" applyProtection="1">
      <alignment horizontal="center" vertical="center"/>
      <protection locked="0"/>
    </xf>
    <xf numFmtId="0" fontId="23" fillId="7" borderId="7" xfId="0" applyFont="1" applyFill="1" applyBorder="1" applyAlignment="1" applyProtection="1">
      <alignment horizontal="center" vertical="center"/>
      <protection locked="0"/>
    </xf>
    <xf numFmtId="0" fontId="23" fillId="7" borderId="9" xfId="0" applyFont="1" applyFill="1" applyBorder="1" applyAlignment="1" applyProtection="1">
      <alignment horizontal="center" vertical="center"/>
      <protection locked="0"/>
    </xf>
    <xf numFmtId="0" fontId="23" fillId="7" borderId="4" xfId="0" applyFont="1" applyFill="1" applyBorder="1" applyAlignment="1" applyProtection="1">
      <alignment horizontal="center" vertical="center"/>
      <protection locked="0"/>
    </xf>
    <xf numFmtId="0" fontId="23" fillId="7" borderId="0" xfId="0" applyFont="1" applyFill="1" applyAlignment="1" applyProtection="1">
      <alignment horizontal="center" vertical="center"/>
      <protection locked="0"/>
    </xf>
    <xf numFmtId="0" fontId="23" fillId="7" borderId="8" xfId="0" applyFont="1" applyFill="1" applyBorder="1" applyAlignment="1" applyProtection="1">
      <alignment horizontal="center" vertical="center"/>
      <protection locked="0"/>
    </xf>
    <xf numFmtId="0" fontId="23" fillId="0" borderId="23" xfId="0" applyFont="1" applyBorder="1" applyAlignment="1">
      <alignment horizontal="left" vertical="center" wrapText="1" indent="1"/>
    </xf>
    <xf numFmtId="0" fontId="23" fillId="0" borderId="2" xfId="0" applyFont="1" applyBorder="1" applyAlignment="1">
      <alignment horizontal="center" vertical="center"/>
    </xf>
    <xf numFmtId="0" fontId="23" fillId="7" borderId="2" xfId="0" applyFont="1" applyFill="1" applyBorder="1" applyAlignment="1" applyProtection="1">
      <alignment horizontal="left" vertical="center"/>
      <protection locked="0"/>
    </xf>
    <xf numFmtId="0" fontId="23" fillId="7" borderId="2" xfId="0" applyFont="1" applyFill="1" applyBorder="1" applyAlignment="1" applyProtection="1">
      <alignment horizontal="left" vertical="center" indent="1"/>
      <protection locked="0"/>
    </xf>
    <xf numFmtId="0" fontId="23" fillId="7" borderId="3" xfId="0" applyFont="1" applyFill="1" applyBorder="1" applyAlignment="1" applyProtection="1">
      <alignment horizontal="left" vertical="center" indent="1"/>
      <protection locked="0"/>
    </xf>
    <xf numFmtId="0" fontId="23" fillId="0" borderId="1" xfId="0" applyFont="1" applyBorder="1" applyAlignment="1">
      <alignment horizontal="center" vertical="center"/>
    </xf>
    <xf numFmtId="0" fontId="23" fillId="0" borderId="0" xfId="0" applyFont="1" applyAlignment="1">
      <alignment horizontal="right" vertical="top"/>
    </xf>
    <xf numFmtId="0" fontId="23" fillId="2" borderId="0" xfId="0" applyFont="1" applyFill="1" applyAlignment="1">
      <alignment horizontal="left" vertical="top" indent="1"/>
    </xf>
    <xf numFmtId="0" fontId="23" fillId="0" borderId="4" xfId="0" applyFont="1" applyBorder="1" applyAlignment="1">
      <alignment horizontal="center"/>
    </xf>
    <xf numFmtId="0" fontId="23" fillId="0" borderId="0" xfId="0" applyFont="1" applyAlignment="1">
      <alignment horizontal="center"/>
    </xf>
    <xf numFmtId="0" fontId="23" fillId="0" borderId="8" xfId="0" applyFont="1" applyBorder="1" applyAlignment="1">
      <alignment horizontal="center"/>
    </xf>
    <xf numFmtId="14" fontId="23" fillId="2" borderId="4" xfId="0" applyNumberFormat="1" applyFont="1" applyFill="1" applyBorder="1" applyAlignment="1">
      <alignment horizontal="left" indent="1"/>
    </xf>
    <xf numFmtId="14" fontId="23" fillId="2" borderId="0" xfId="0" applyNumberFormat="1" applyFont="1" applyFill="1" applyAlignment="1">
      <alignment horizontal="left" indent="1"/>
    </xf>
    <xf numFmtId="14" fontId="23" fillId="2" borderId="0" xfId="0" applyNumberFormat="1" applyFont="1" applyFill="1" applyAlignment="1">
      <alignment horizontal="left" wrapText="1" indent="1"/>
    </xf>
    <xf numFmtId="14" fontId="23" fillId="2" borderId="8" xfId="0" applyNumberFormat="1" applyFont="1" applyFill="1" applyBorder="1" applyAlignment="1">
      <alignment horizontal="left" wrapText="1" indent="1"/>
    </xf>
    <xf numFmtId="0" fontId="23" fillId="7" borderId="0" xfId="0" applyFont="1" applyFill="1" applyAlignment="1" applyProtection="1">
      <alignment horizontal="left" vertical="top" indent="1"/>
      <protection locked="0"/>
    </xf>
    <xf numFmtId="0" fontId="23" fillId="2" borderId="0" xfId="0" applyFont="1" applyFill="1" applyAlignment="1">
      <alignment horizontal="left" indent="1"/>
    </xf>
    <xf numFmtId="206" fontId="23" fillId="2" borderId="0" xfId="0" applyNumberFormat="1" applyFont="1" applyFill="1" applyAlignment="1">
      <alignment horizontal="left" vertical="top" wrapText="1"/>
    </xf>
    <xf numFmtId="0" fontId="23" fillId="0" borderId="0" xfId="0" applyFont="1" applyAlignment="1">
      <alignment horizontal="right" vertical="top" wrapText="1"/>
    </xf>
    <xf numFmtId="0" fontId="23" fillId="0" borderId="2" xfId="0" applyFont="1" applyBorder="1" applyAlignment="1">
      <alignment horizontal="left" vertical="center"/>
    </xf>
    <xf numFmtId="176" fontId="23" fillId="2" borderId="0" xfId="0" applyNumberFormat="1" applyFont="1" applyFill="1" applyAlignment="1">
      <alignment horizontal="right"/>
    </xf>
    <xf numFmtId="14" fontId="23" fillId="2" borderId="0" xfId="0" applyNumberFormat="1" applyFont="1" applyFill="1" applyAlignment="1">
      <alignment horizontal="left" vertical="center"/>
    </xf>
    <xf numFmtId="0" fontId="23" fillId="0" borderId="0" xfId="0" applyFont="1" applyAlignment="1">
      <alignment horizontal="right"/>
    </xf>
    <xf numFmtId="0" fontId="21" fillId="0" borderId="10" xfId="11" applyBorder="1" applyAlignment="1">
      <alignment horizontal="left" vertical="center" indent="1"/>
    </xf>
    <xf numFmtId="0" fontId="21" fillId="0" borderId="0" xfId="11" applyAlignment="1">
      <alignment horizontal="left" vertical="center" indent="1"/>
    </xf>
    <xf numFmtId="0" fontId="21" fillId="0" borderId="7" xfId="11" applyBorder="1" applyAlignment="1">
      <alignment horizontal="left" vertical="center" indent="1"/>
    </xf>
    <xf numFmtId="0" fontId="21" fillId="0" borderId="8" xfId="11" applyBorder="1" applyAlignment="1">
      <alignment horizontal="left" vertical="center" indent="1"/>
    </xf>
    <xf numFmtId="0" fontId="21" fillId="0" borderId="5" xfId="11" applyBorder="1" applyAlignment="1">
      <alignment horizontal="center" vertical="center"/>
    </xf>
    <xf numFmtId="0" fontId="21" fillId="0" borderId="4" xfId="11" applyBorder="1" applyAlignment="1">
      <alignment horizontal="center" vertical="center"/>
    </xf>
    <xf numFmtId="0" fontId="21" fillId="0" borderId="6" xfId="11" applyBorder="1" applyAlignment="1">
      <alignment horizontal="center" vertical="center"/>
    </xf>
    <xf numFmtId="0" fontId="21" fillId="0" borderId="7" xfId="11" applyBorder="1" applyAlignment="1">
      <alignment horizontal="center" vertical="center"/>
    </xf>
    <xf numFmtId="0" fontId="21" fillId="0" borderId="8" xfId="11" applyBorder="1" applyAlignment="1">
      <alignment horizontal="center" vertical="center"/>
    </xf>
    <xf numFmtId="0" fontId="21" fillId="0" borderId="9" xfId="11" applyBorder="1" applyAlignment="1">
      <alignment horizontal="center" vertical="center"/>
    </xf>
    <xf numFmtId="181" fontId="21" fillId="7" borderId="5" xfId="11" applyNumberFormat="1" applyFill="1" applyBorder="1" applyAlignment="1">
      <alignment horizontal="distributed" vertical="center"/>
    </xf>
    <xf numFmtId="181" fontId="21" fillId="7" borderId="4" xfId="11" applyNumberFormat="1" applyFill="1" applyBorder="1" applyAlignment="1">
      <alignment horizontal="distributed" vertical="center"/>
    </xf>
    <xf numFmtId="181" fontId="21" fillId="7" borderId="6" xfId="11" applyNumberFormat="1" applyFill="1" applyBorder="1" applyAlignment="1">
      <alignment horizontal="distributed" vertical="center"/>
    </xf>
    <xf numFmtId="181" fontId="21" fillId="7" borderId="7" xfId="11" applyNumberFormat="1" applyFill="1" applyBorder="1" applyAlignment="1">
      <alignment horizontal="distributed" vertical="center"/>
    </xf>
    <xf numFmtId="181" fontId="21" fillId="7" borderId="8" xfId="11" applyNumberFormat="1" applyFill="1" applyBorder="1" applyAlignment="1">
      <alignment horizontal="distributed" vertical="center"/>
    </xf>
    <xf numFmtId="181" fontId="21" fillId="7" borderId="9" xfId="11" applyNumberFormat="1" applyFill="1" applyBorder="1" applyAlignment="1">
      <alignment horizontal="distributed" vertical="center"/>
    </xf>
    <xf numFmtId="0" fontId="21" fillId="0" borderId="5" xfId="11" applyBorder="1" applyAlignment="1">
      <alignment horizontal="left" vertical="center" indent="1"/>
    </xf>
    <xf numFmtId="0" fontId="21" fillId="0" borderId="4" xfId="11" applyBorder="1" applyAlignment="1">
      <alignment horizontal="left" vertical="center" indent="1"/>
    </xf>
    <xf numFmtId="0" fontId="21" fillId="7" borderId="4" xfId="11" applyFill="1" applyBorder="1" applyAlignment="1">
      <alignment horizontal="center"/>
    </xf>
    <xf numFmtId="0" fontId="21" fillId="7" borderId="8" xfId="11" applyFill="1" applyBorder="1" applyAlignment="1">
      <alignment horizontal="center"/>
    </xf>
    <xf numFmtId="0" fontId="21" fillId="0" borderId="6" xfId="11" applyBorder="1" applyAlignment="1">
      <alignment horizontal="left" vertical="center"/>
    </xf>
    <xf numFmtId="0" fontId="21" fillId="0" borderId="9" xfId="11" applyBorder="1" applyAlignment="1">
      <alignment horizontal="left" vertical="center"/>
    </xf>
    <xf numFmtId="0" fontId="20" fillId="0" borderId="10" xfId="11" applyFont="1" applyBorder="1" applyAlignment="1">
      <alignment horizontal="left" shrinkToFit="1"/>
    </xf>
    <xf numFmtId="0" fontId="20" fillId="0" borderId="0" xfId="11" applyFont="1" applyAlignment="1">
      <alignment horizontal="left" shrinkToFit="1"/>
    </xf>
    <xf numFmtId="0" fontId="20" fillId="0" borderId="11" xfId="11" applyFont="1" applyBorder="1" applyAlignment="1">
      <alignment horizontal="left" shrinkToFit="1"/>
    </xf>
    <xf numFmtId="0" fontId="21" fillId="0" borderId="10" xfId="11" applyBorder="1" applyAlignment="1">
      <alignment horizontal="center" vertical="center"/>
    </xf>
    <xf numFmtId="0" fontId="21" fillId="0" borderId="0" xfId="11" applyAlignment="1">
      <alignment horizontal="center" vertical="center"/>
    </xf>
    <xf numFmtId="0" fontId="21" fillId="0" borderId="11" xfId="11" applyBorder="1" applyAlignment="1">
      <alignment horizontal="center" vertical="center"/>
    </xf>
    <xf numFmtId="0" fontId="19" fillId="0" borderId="5" xfId="11" applyFont="1" applyBorder="1" applyAlignment="1">
      <alignment horizontal="distributed" vertical="center" indent="5"/>
    </xf>
    <xf numFmtId="0" fontId="19" fillId="0" borderId="4" xfId="11" applyFont="1" applyBorder="1" applyAlignment="1">
      <alignment horizontal="distributed" vertical="center" indent="5"/>
    </xf>
    <xf numFmtId="0" fontId="19" fillId="0" borderId="6" xfId="11" applyFont="1" applyBorder="1" applyAlignment="1">
      <alignment horizontal="distributed" vertical="center" indent="5"/>
    </xf>
    <xf numFmtId="0" fontId="19" fillId="0" borderId="10" xfId="11" applyFont="1" applyBorder="1" applyAlignment="1">
      <alignment horizontal="distributed" vertical="center" indent="5"/>
    </xf>
    <xf numFmtId="0" fontId="19" fillId="0" borderId="0" xfId="11" applyFont="1" applyAlignment="1">
      <alignment horizontal="distributed" vertical="center" indent="5"/>
    </xf>
    <xf numFmtId="0" fontId="19" fillId="0" borderId="11" xfId="11" applyFont="1" applyBorder="1" applyAlignment="1">
      <alignment horizontal="distributed" vertical="center" indent="5"/>
    </xf>
    <xf numFmtId="181" fontId="21" fillId="7" borderId="10" xfId="11" applyNumberFormat="1" applyFill="1" applyBorder="1" applyAlignment="1">
      <alignment horizontal="distributed" vertical="center"/>
    </xf>
    <xf numFmtId="181" fontId="21" fillId="7" borderId="0" xfId="11" applyNumberFormat="1" applyFill="1" applyAlignment="1">
      <alignment horizontal="distributed" vertical="center"/>
    </xf>
    <xf numFmtId="181" fontId="21" fillId="7" borderId="11" xfId="11" applyNumberFormat="1" applyFill="1" applyBorder="1" applyAlignment="1">
      <alignment horizontal="distributed" vertical="center"/>
    </xf>
    <xf numFmtId="0" fontId="41" fillId="0" borderId="8" xfId="11" applyFont="1" applyBorder="1" applyAlignment="1">
      <alignment horizontal="distributed" wrapText="1"/>
    </xf>
    <xf numFmtId="0" fontId="19" fillId="0" borderId="5" xfId="11" applyFont="1" applyBorder="1" applyAlignment="1">
      <alignment horizontal="center"/>
    </xf>
    <xf numFmtId="0" fontId="19" fillId="0" borderId="4" xfId="11" applyFont="1" applyBorder="1" applyAlignment="1">
      <alignment horizontal="center"/>
    </xf>
    <xf numFmtId="0" fontId="19" fillId="0" borderId="6" xfId="11" applyFont="1" applyBorder="1" applyAlignment="1">
      <alignment horizontal="center"/>
    </xf>
    <xf numFmtId="181" fontId="21" fillId="7" borderId="5" xfId="11" applyNumberFormat="1" applyFill="1" applyBorder="1" applyAlignment="1">
      <alignment horizontal="distributed" indent="5"/>
    </xf>
    <xf numFmtId="181" fontId="21" fillId="7" borderId="4" xfId="11" applyNumberFormat="1" applyFill="1" applyBorder="1" applyAlignment="1">
      <alignment horizontal="distributed" indent="5"/>
    </xf>
    <xf numFmtId="181" fontId="21" fillId="7" borderId="6" xfId="11" applyNumberFormat="1" applyFill="1" applyBorder="1" applyAlignment="1">
      <alignment horizontal="distributed" indent="5"/>
    </xf>
    <xf numFmtId="0" fontId="19" fillId="0" borderId="7" xfId="11" applyFont="1" applyBorder="1" applyAlignment="1">
      <alignment horizontal="center" vertical="top"/>
    </xf>
    <xf numFmtId="0" fontId="19" fillId="0" borderId="8" xfId="11" applyFont="1" applyBorder="1" applyAlignment="1">
      <alignment horizontal="center" vertical="top"/>
    </xf>
    <xf numFmtId="0" fontId="19" fillId="0" borderId="9" xfId="11" applyFont="1" applyBorder="1" applyAlignment="1">
      <alignment horizontal="center" vertical="top"/>
    </xf>
    <xf numFmtId="0" fontId="19" fillId="0" borderId="7" xfId="11" applyFont="1" applyBorder="1" applyAlignment="1">
      <alignment horizontal="center"/>
    </xf>
    <xf numFmtId="0" fontId="19" fillId="0" borderId="8" xfId="11" applyFont="1" applyBorder="1" applyAlignment="1">
      <alignment horizontal="center"/>
    </xf>
    <xf numFmtId="0" fontId="21" fillId="7" borderId="8" xfId="11" applyFill="1" applyBorder="1" applyAlignment="1">
      <alignment horizontal="left" indent="1"/>
    </xf>
    <xf numFmtId="0" fontId="21" fillId="7" borderId="9" xfId="11" applyFill="1" applyBorder="1" applyAlignment="1">
      <alignment horizontal="left" indent="1"/>
    </xf>
    <xf numFmtId="0" fontId="19" fillId="0" borderId="103" xfId="11" applyFont="1" applyBorder="1" applyAlignment="1">
      <alignment horizontal="left" vertical="center"/>
    </xf>
    <xf numFmtId="0" fontId="19" fillId="0" borderId="104" xfId="11" applyFont="1" applyBorder="1" applyAlignment="1">
      <alignment horizontal="left" vertical="center"/>
    </xf>
    <xf numFmtId="0" fontId="19" fillId="0" borderId="165" xfId="11" applyFont="1" applyBorder="1" applyAlignment="1">
      <alignment horizontal="left"/>
    </xf>
    <xf numFmtId="0" fontId="19" fillId="0" borderId="0" xfId="11" applyFont="1" applyAlignment="1">
      <alignment horizontal="left"/>
    </xf>
    <xf numFmtId="0" fontId="19" fillId="0" borderId="11" xfId="11" applyFont="1" applyBorder="1" applyAlignment="1">
      <alignment horizontal="left"/>
    </xf>
    <xf numFmtId="197" fontId="19" fillId="7" borderId="103" xfId="11" applyNumberFormat="1" applyFont="1" applyFill="1" applyBorder="1" applyAlignment="1">
      <alignment horizontal="left"/>
    </xf>
    <xf numFmtId="197" fontId="19" fillId="7" borderId="104" xfId="11" applyNumberFormat="1" applyFont="1" applyFill="1" applyBorder="1" applyAlignment="1">
      <alignment horizontal="left"/>
    </xf>
    <xf numFmtId="0" fontId="19" fillId="0" borderId="160" xfId="11" applyFont="1" applyBorder="1" applyAlignment="1">
      <alignment horizontal="left" vertical="center" shrinkToFit="1"/>
    </xf>
    <xf numFmtId="0" fontId="19" fillId="0" borderId="161" xfId="11" applyFont="1" applyBorder="1" applyAlignment="1">
      <alignment horizontal="left" vertical="center" shrinkToFit="1"/>
    </xf>
    <xf numFmtId="0" fontId="19" fillId="0" borderId="105" xfId="11" applyFont="1" applyBorder="1" applyAlignment="1">
      <alignment horizontal="left"/>
    </xf>
    <xf numFmtId="0" fontId="19" fillId="0" borderId="166" xfId="11" applyFont="1" applyBorder="1" applyAlignment="1">
      <alignment horizontal="left"/>
    </xf>
    <xf numFmtId="0" fontId="19" fillId="0" borderId="1" xfId="11" applyFont="1" applyBorder="1" applyAlignment="1">
      <alignment horizontal="left" vertical="center" indent="1"/>
    </xf>
    <xf numFmtId="0" fontId="19" fillId="0" borderId="2" xfId="11" applyFont="1" applyBorder="1" applyAlignment="1">
      <alignment horizontal="left" vertical="center" indent="1"/>
    </xf>
    <xf numFmtId="198" fontId="19" fillId="7" borderId="2" xfId="11" applyNumberFormat="1" applyFont="1" applyFill="1" applyBorder="1" applyAlignment="1">
      <alignment horizontal="center" vertical="center"/>
    </xf>
    <xf numFmtId="199" fontId="19" fillId="7" borderId="2" xfId="11" applyNumberFormat="1" applyFont="1" applyFill="1" applyBorder="1" applyAlignment="1">
      <alignment horizontal="center" vertical="center"/>
    </xf>
    <xf numFmtId="200" fontId="19" fillId="7" borderId="2" xfId="11" applyNumberFormat="1" applyFont="1" applyFill="1" applyBorder="1" applyAlignment="1">
      <alignment horizontal="center" vertical="center"/>
    </xf>
    <xf numFmtId="200" fontId="19" fillId="7" borderId="3" xfId="11" applyNumberFormat="1" applyFont="1" applyFill="1" applyBorder="1" applyAlignment="1">
      <alignment horizontal="center" vertical="center"/>
    </xf>
    <xf numFmtId="0" fontId="19" fillId="0" borderId="164" xfId="11" applyFont="1" applyBorder="1" applyAlignment="1">
      <alignment horizontal="left" vertical="center" shrinkToFit="1"/>
    </xf>
    <xf numFmtId="0" fontId="19" fillId="0" borderId="90" xfId="11" applyFont="1" applyBorder="1" applyAlignment="1">
      <alignment horizontal="left" vertical="center" shrinkToFit="1"/>
    </xf>
    <xf numFmtId="0" fontId="19" fillId="0" borderId="16" xfId="11" applyFont="1" applyBorder="1" applyAlignment="1">
      <alignment horizontal="left" vertical="center" shrinkToFit="1"/>
    </xf>
    <xf numFmtId="0" fontId="24" fillId="0" borderId="164" xfId="11" applyFont="1" applyBorder="1" applyAlignment="1">
      <alignment horizontal="left"/>
    </xf>
    <xf numFmtId="0" fontId="24" fillId="0" borderId="90" xfId="11" applyFont="1" applyBorder="1" applyAlignment="1">
      <alignment horizontal="left"/>
    </xf>
    <xf numFmtId="0" fontId="24" fillId="0" borderId="16" xfId="11" applyFont="1" applyBorder="1" applyAlignment="1">
      <alignment horizontal="left"/>
    </xf>
    <xf numFmtId="0" fontId="19" fillId="0" borderId="103" xfId="11" applyFont="1" applyBorder="1" applyAlignment="1">
      <alignment horizontal="left" vertical="center" shrinkToFit="1"/>
    </xf>
    <xf numFmtId="0" fontId="19" fillId="0" borderId="104" xfId="11" applyFont="1" applyBorder="1" applyAlignment="1">
      <alignment horizontal="left" vertical="center" shrinkToFit="1"/>
    </xf>
    <xf numFmtId="0" fontId="19" fillId="0" borderId="164" xfId="11" applyFont="1" applyBorder="1"/>
    <xf numFmtId="0" fontId="19" fillId="0" borderId="90" xfId="11" applyFont="1" applyBorder="1"/>
    <xf numFmtId="0" fontId="19" fillId="0" borderId="16" xfId="11" applyFont="1" applyBorder="1"/>
    <xf numFmtId="0" fontId="19" fillId="0" borderId="160" xfId="11" applyFont="1" applyBorder="1" applyAlignment="1">
      <alignment horizontal="left" vertical="center"/>
    </xf>
    <xf numFmtId="0" fontId="19" fillId="0" borderId="161" xfId="11" applyFont="1" applyBorder="1" applyAlignment="1">
      <alignment horizontal="left" vertical="center"/>
    </xf>
    <xf numFmtId="0" fontId="19" fillId="0" borderId="162" xfId="11" applyFont="1" applyBorder="1" applyAlignment="1">
      <alignment horizontal="left" vertical="center" shrinkToFit="1"/>
    </xf>
    <xf numFmtId="0" fontId="19" fillId="0" borderId="13" xfId="11" applyFont="1" applyBorder="1" applyAlignment="1">
      <alignment horizontal="left" vertical="center" shrinkToFit="1"/>
    </xf>
    <xf numFmtId="0" fontId="19" fillId="0" borderId="14" xfId="11" applyFont="1" applyBorder="1" applyAlignment="1">
      <alignment horizontal="left" vertical="center" shrinkToFit="1"/>
    </xf>
    <xf numFmtId="0" fontId="19" fillId="0" borderId="162" xfId="11" applyFont="1" applyBorder="1"/>
    <xf numFmtId="0" fontId="19" fillId="0" borderId="13" xfId="11" applyFont="1" applyBorder="1"/>
    <xf numFmtId="0" fontId="19" fillId="0" borderId="14" xfId="11" applyFont="1" applyBorder="1"/>
    <xf numFmtId="0" fontId="20" fillId="0" borderId="7" xfId="11" applyFont="1" applyBorder="1" applyAlignment="1">
      <alignment horizontal="center"/>
    </xf>
    <xf numFmtId="0" fontId="20" fillId="0" borderId="8" xfId="11" applyFont="1" applyBorder="1" applyAlignment="1">
      <alignment horizontal="center"/>
    </xf>
    <xf numFmtId="0" fontId="20" fillId="0" borderId="9" xfId="11" applyFont="1" applyBorder="1" applyAlignment="1">
      <alignment horizontal="center"/>
    </xf>
    <xf numFmtId="0" fontId="21" fillId="7" borderId="17" xfId="11" applyFill="1" applyBorder="1" applyAlignment="1">
      <alignment horizontal="center"/>
    </xf>
    <xf numFmtId="0" fontId="21" fillId="7" borderId="91" xfId="11" applyFill="1" applyBorder="1" applyAlignment="1">
      <alignment horizontal="center"/>
    </xf>
    <xf numFmtId="0" fontId="21" fillId="7" borderId="18" xfId="11" applyFill="1" applyBorder="1" applyAlignment="1">
      <alignment horizontal="center"/>
    </xf>
    <xf numFmtId="49" fontId="21" fillId="7" borderId="91" xfId="11" applyNumberFormat="1" applyFill="1" applyBorder="1" applyAlignment="1">
      <alignment horizontal="center"/>
    </xf>
    <xf numFmtId="49" fontId="21" fillId="7" borderId="18" xfId="11" applyNumberFormat="1" applyFill="1" applyBorder="1" applyAlignment="1">
      <alignment horizontal="center"/>
    </xf>
    <xf numFmtId="0" fontId="21" fillId="0" borderId="92" xfId="11" applyBorder="1" applyAlignment="1">
      <alignment horizontal="left" indent="1"/>
    </xf>
    <xf numFmtId="0" fontId="21" fillId="0" borderId="94" xfId="11" applyBorder="1" applyAlignment="1">
      <alignment horizontal="left" indent="1"/>
    </xf>
    <xf numFmtId="0" fontId="21" fillId="0" borderId="95" xfId="11" applyBorder="1" applyAlignment="1">
      <alignment horizontal="left" indent="1"/>
    </xf>
    <xf numFmtId="0" fontId="21" fillId="0" borderId="1" xfId="11" applyBorder="1" applyAlignment="1">
      <alignment horizontal="center"/>
    </xf>
    <xf numFmtId="0" fontId="21" fillId="0" borderId="2" xfId="11" applyBorder="1" applyAlignment="1">
      <alignment horizontal="center"/>
    </xf>
    <xf numFmtId="0" fontId="21" fillId="0" borderId="3" xfId="11" applyBorder="1" applyAlignment="1">
      <alignment horizontal="center"/>
    </xf>
    <xf numFmtId="195" fontId="21" fillId="7" borderId="1" xfId="11" applyNumberFormat="1" applyFill="1" applyBorder="1" applyAlignment="1">
      <alignment horizontal="distributed" indent="2"/>
    </xf>
    <xf numFmtId="195" fontId="21" fillId="7" borderId="2" xfId="11" applyNumberFormat="1" applyFill="1" applyBorder="1" applyAlignment="1">
      <alignment horizontal="distributed" indent="2"/>
    </xf>
    <xf numFmtId="195" fontId="21" fillId="7" borderId="8" xfId="11" applyNumberFormat="1" applyFill="1" applyBorder="1" applyAlignment="1">
      <alignment horizontal="distributed" indent="2"/>
    </xf>
    <xf numFmtId="0" fontId="21" fillId="7" borderId="9" xfId="11" applyFill="1" applyBorder="1" applyAlignment="1">
      <alignment horizontal="center"/>
    </xf>
    <xf numFmtId="0" fontId="21" fillId="0" borderId="5" xfId="11" applyBorder="1" applyAlignment="1">
      <alignment horizontal="center"/>
    </xf>
    <xf numFmtId="0" fontId="21" fillId="0" borderId="4" xfId="11" applyBorder="1" applyAlignment="1">
      <alignment horizontal="center"/>
    </xf>
    <xf numFmtId="0" fontId="21" fillId="0" borderId="6" xfId="11" applyBorder="1" applyAlignment="1">
      <alignment horizontal="center"/>
    </xf>
    <xf numFmtId="0" fontId="19" fillId="7" borderId="5" xfId="11" applyFont="1" applyFill="1" applyBorder="1" applyAlignment="1">
      <alignment horizontal="left" indent="1"/>
    </xf>
    <xf numFmtId="0" fontId="19" fillId="7" borderId="4" xfId="11" applyFont="1" applyFill="1" applyBorder="1" applyAlignment="1">
      <alignment horizontal="left" indent="1"/>
    </xf>
    <xf numFmtId="0" fontId="19" fillId="7" borderId="6" xfId="11" applyFont="1" applyFill="1" applyBorder="1" applyAlignment="1">
      <alignment horizontal="left" indent="1"/>
    </xf>
    <xf numFmtId="0" fontId="20" fillId="0" borderId="10" xfId="11" applyFont="1" applyBorder="1" applyAlignment="1">
      <alignment horizontal="center" shrinkToFit="1"/>
    </xf>
    <xf numFmtId="0" fontId="20" fillId="0" borderId="0" xfId="11" applyFont="1" applyAlignment="1">
      <alignment horizontal="center" shrinkToFit="1"/>
    </xf>
    <xf numFmtId="0" fontId="20" fillId="0" borderId="11" xfId="11" applyFont="1" applyBorder="1" applyAlignment="1">
      <alignment horizontal="center" shrinkToFit="1"/>
    </xf>
    <xf numFmtId="0" fontId="21" fillId="0" borderId="12" xfId="11" applyBorder="1" applyAlignment="1">
      <alignment horizontal="center"/>
    </xf>
    <xf numFmtId="0" fontId="21" fillId="0" borderId="13" xfId="11" applyBorder="1" applyAlignment="1">
      <alignment horizontal="center"/>
    </xf>
    <xf numFmtId="0" fontId="21" fillId="0" borderId="14" xfId="11" applyBorder="1" applyAlignment="1">
      <alignment horizontal="center"/>
    </xf>
    <xf numFmtId="49" fontId="21" fillId="7" borderId="8" xfId="11" applyNumberFormat="1" applyFill="1" applyBorder="1" applyAlignment="1">
      <alignment horizontal="center"/>
    </xf>
    <xf numFmtId="0" fontId="21" fillId="0" borderId="10" xfId="11" applyBorder="1" applyAlignment="1">
      <alignment horizontal="center" vertical="top"/>
    </xf>
    <xf numFmtId="0" fontId="21" fillId="0" borderId="0" xfId="11" applyAlignment="1">
      <alignment horizontal="center" vertical="top"/>
    </xf>
    <xf numFmtId="0" fontId="21" fillId="0" borderId="11" xfId="11" applyBorder="1" applyAlignment="1">
      <alignment horizontal="center" vertical="top"/>
    </xf>
    <xf numFmtId="0" fontId="21" fillId="0" borderId="92" xfId="11" applyBorder="1" applyAlignment="1">
      <alignment horizontal="center"/>
    </xf>
    <xf numFmtId="0" fontId="21" fillId="0" borderId="93" xfId="11" applyBorder="1" applyAlignment="1">
      <alignment horizontal="center"/>
    </xf>
    <xf numFmtId="0" fontId="21" fillId="7" borderId="92" xfId="11" applyFill="1" applyBorder="1" applyAlignment="1">
      <alignment horizontal="center"/>
    </xf>
    <xf numFmtId="0" fontId="21" fillId="7" borderId="94" xfId="11" applyFill="1" applyBorder="1" applyAlignment="1">
      <alignment horizontal="center"/>
    </xf>
    <xf numFmtId="0" fontId="21" fillId="7" borderId="95" xfId="11" applyFill="1" applyBorder="1" applyAlignment="1">
      <alignment horizontal="center"/>
    </xf>
    <xf numFmtId="0" fontId="21" fillId="0" borderId="92" xfId="11" applyBorder="1" applyAlignment="1">
      <alignment horizontal="right"/>
    </xf>
    <xf numFmtId="0" fontId="21" fillId="0" borderId="94" xfId="11" applyBorder="1" applyAlignment="1">
      <alignment horizontal="right"/>
    </xf>
    <xf numFmtId="49" fontId="21" fillId="7" borderId="9" xfId="11" applyNumberFormat="1" applyFill="1" applyBorder="1" applyAlignment="1">
      <alignment horizontal="center"/>
    </xf>
    <xf numFmtId="181" fontId="21" fillId="7" borderId="1" xfId="11" applyNumberFormat="1" applyFill="1" applyBorder="1" applyAlignment="1">
      <alignment horizontal="distributed" justifyLastLine="1"/>
    </xf>
    <xf numFmtId="181" fontId="21" fillId="7" borderId="2" xfId="11" applyNumberFormat="1" applyFill="1" applyBorder="1" applyAlignment="1">
      <alignment horizontal="distributed" justifyLastLine="1"/>
    </xf>
    <xf numFmtId="181" fontId="21" fillId="7" borderId="3" xfId="11" applyNumberFormat="1" applyFill="1" applyBorder="1" applyAlignment="1">
      <alignment horizontal="distributed" justifyLastLine="1"/>
    </xf>
    <xf numFmtId="0" fontId="21" fillId="7" borderId="1" xfId="11" applyFill="1" applyBorder="1" applyAlignment="1">
      <alignment horizontal="center"/>
    </xf>
    <xf numFmtId="0" fontId="21" fillId="7" borderId="2" xfId="11" applyFill="1" applyBorder="1" applyAlignment="1">
      <alignment horizontal="center"/>
    </xf>
    <xf numFmtId="0" fontId="21" fillId="7" borderId="3" xfId="11" applyFill="1" applyBorder="1" applyAlignment="1">
      <alignment horizontal="center"/>
    </xf>
    <xf numFmtId="194" fontId="21" fillId="7" borderId="1" xfId="11" applyNumberFormat="1" applyFill="1" applyBorder="1" applyAlignment="1">
      <alignment horizontal="right"/>
    </xf>
    <xf numFmtId="194" fontId="21" fillId="7" borderId="3" xfId="11" applyNumberFormat="1" applyFill="1" applyBorder="1" applyAlignment="1">
      <alignment horizontal="right"/>
    </xf>
    <xf numFmtId="0" fontId="21" fillId="0" borderId="95" xfId="11" applyBorder="1" applyAlignment="1">
      <alignment horizontal="center"/>
    </xf>
    <xf numFmtId="0" fontId="21" fillId="7" borderId="93" xfId="11" applyFill="1" applyBorder="1" applyAlignment="1">
      <alignment horizontal="center"/>
    </xf>
    <xf numFmtId="0" fontId="21" fillId="7" borderId="96" xfId="11" applyFill="1" applyBorder="1" applyAlignment="1">
      <alignment horizontal="center"/>
    </xf>
    <xf numFmtId="0" fontId="21" fillId="7" borderId="97" xfId="11" applyFill="1" applyBorder="1" applyAlignment="1">
      <alignment horizontal="center"/>
    </xf>
    <xf numFmtId="0" fontId="21" fillId="7" borderId="98" xfId="11" applyFill="1" applyBorder="1" applyAlignment="1">
      <alignment horizontal="center"/>
    </xf>
    <xf numFmtId="0" fontId="21" fillId="7" borderId="4" xfId="11" applyFill="1" applyBorder="1" applyAlignment="1">
      <alignment horizontal="left"/>
    </xf>
    <xf numFmtId="0" fontId="21" fillId="7" borderId="8" xfId="11" applyFill="1" applyBorder="1" applyAlignment="1">
      <alignment horizontal="left"/>
    </xf>
    <xf numFmtId="0" fontId="19" fillId="0" borderId="1" xfId="11" applyFont="1" applyBorder="1" applyAlignment="1">
      <alignment horizontal="center"/>
    </xf>
    <xf numFmtId="0" fontId="19" fillId="0" borderId="3" xfId="11" applyFont="1" applyBorder="1" applyAlignment="1">
      <alignment horizontal="center"/>
    </xf>
    <xf numFmtId="0" fontId="21" fillId="7" borderId="6" xfId="11" applyFill="1" applyBorder="1" applyAlignment="1">
      <alignment horizontal="left"/>
    </xf>
    <xf numFmtId="0" fontId="21" fillId="7" borderId="9" xfId="11" applyFill="1" applyBorder="1" applyAlignment="1">
      <alignment horizontal="left"/>
    </xf>
    <xf numFmtId="0" fontId="21" fillId="7" borderId="5" xfId="11" applyFill="1" applyBorder="1" applyAlignment="1">
      <alignment horizontal="center"/>
    </xf>
    <xf numFmtId="0" fontId="21" fillId="7" borderId="6" xfId="11" applyFill="1" applyBorder="1" applyAlignment="1">
      <alignment horizontal="center"/>
    </xf>
    <xf numFmtId="0" fontId="21" fillId="7" borderId="7" xfId="11" applyFill="1" applyBorder="1" applyAlignment="1">
      <alignment horizontal="center"/>
    </xf>
    <xf numFmtId="0" fontId="21" fillId="0" borderId="5" xfId="11" applyBorder="1" applyAlignment="1">
      <alignment horizontal="left" indent="1"/>
    </xf>
    <xf numFmtId="0" fontId="21" fillId="0" borderId="4" xfId="11" applyBorder="1" applyAlignment="1">
      <alignment horizontal="left" indent="1"/>
    </xf>
    <xf numFmtId="0" fontId="21" fillId="0" borderId="7" xfId="11" applyBorder="1" applyAlignment="1">
      <alignment horizontal="left" vertical="top" indent="1"/>
    </xf>
    <xf numFmtId="0" fontId="21" fillId="0" borderId="8" xfId="11" applyBorder="1" applyAlignment="1">
      <alignment horizontal="left" vertical="top" indent="1"/>
    </xf>
    <xf numFmtId="0" fontId="21" fillId="7" borderId="8" xfId="11" applyFill="1" applyBorder="1" applyAlignment="1">
      <alignment horizontal="center" vertical="top"/>
    </xf>
    <xf numFmtId="0" fontId="21" fillId="0" borderId="0" xfId="11" applyAlignment="1">
      <alignment horizontal="right"/>
    </xf>
    <xf numFmtId="14" fontId="21" fillId="0" borderId="0" xfId="11" applyNumberFormat="1" applyAlignment="1">
      <alignment horizontal="center"/>
    </xf>
    <xf numFmtId="0" fontId="20" fillId="0" borderId="1" xfId="11" applyFont="1" applyBorder="1" applyAlignment="1">
      <alignment horizontal="center"/>
    </xf>
    <xf numFmtId="0" fontId="20" fillId="0" borderId="2" xfId="11" applyFont="1" applyBorder="1" applyAlignment="1">
      <alignment horizontal="center"/>
    </xf>
    <xf numFmtId="0" fontId="20" fillId="0" borderId="3" xfId="11" applyFont="1" applyBorder="1" applyAlignment="1">
      <alignment horizontal="center"/>
    </xf>
    <xf numFmtId="0" fontId="42" fillId="0" borderId="8" xfId="11" applyFont="1" applyBorder="1" applyAlignment="1">
      <alignment horizontal="left" vertical="center"/>
    </xf>
    <xf numFmtId="0" fontId="42" fillId="0" borderId="8" xfId="11" applyFont="1" applyBorder="1" applyAlignment="1">
      <alignment horizontal="center" vertical="center"/>
    </xf>
    <xf numFmtId="14" fontId="42" fillId="2" borderId="8" xfId="11" applyNumberFormat="1" applyFont="1" applyFill="1" applyBorder="1" applyAlignment="1">
      <alignment horizontal="left" vertical="center" shrinkToFit="1"/>
    </xf>
    <xf numFmtId="0" fontId="21" fillId="7" borderId="12" xfId="11" applyFill="1" applyBorder="1" applyAlignment="1">
      <alignment horizontal="center"/>
    </xf>
    <xf numFmtId="0" fontId="21" fillId="7" borderId="13" xfId="11" applyFill="1" applyBorder="1" applyAlignment="1">
      <alignment horizontal="center"/>
    </xf>
    <xf numFmtId="0" fontId="21" fillId="7" borderId="14" xfId="11" applyFill="1" applyBorder="1" applyAlignment="1">
      <alignment horizontal="center"/>
    </xf>
    <xf numFmtId="0" fontId="21" fillId="7" borderId="5" xfId="11" applyFill="1" applyBorder="1" applyAlignment="1">
      <alignment horizontal="center" vertical="center"/>
    </xf>
    <xf numFmtId="0" fontId="21" fillId="7" borderId="6" xfId="11" applyFill="1" applyBorder="1" applyAlignment="1">
      <alignment horizontal="center" vertical="center"/>
    </xf>
    <xf numFmtId="0" fontId="21" fillId="7" borderId="10" xfId="11" applyFill="1" applyBorder="1" applyAlignment="1">
      <alignment horizontal="center" vertical="center"/>
    </xf>
    <xf numFmtId="0" fontId="21" fillId="7" borderId="11" xfId="11" applyFill="1" applyBorder="1" applyAlignment="1">
      <alignment horizontal="center" vertical="center"/>
    </xf>
    <xf numFmtId="0" fontId="21" fillId="7" borderId="7" xfId="11" applyFill="1" applyBorder="1" applyAlignment="1">
      <alignment horizontal="center" vertical="center"/>
    </xf>
    <xf numFmtId="0" fontId="21" fillId="7" borderId="9" xfId="11" applyFill="1" applyBorder="1" applyAlignment="1">
      <alignment horizontal="center" vertical="center"/>
    </xf>
    <xf numFmtId="0" fontId="21" fillId="0" borderId="4" xfId="11" applyBorder="1" applyAlignment="1">
      <alignment horizontal="center" vertical="center" wrapText="1"/>
    </xf>
    <xf numFmtId="0" fontId="21" fillId="7" borderId="4" xfId="11" applyFill="1" applyBorder="1" applyAlignment="1">
      <alignment horizontal="center" vertical="center"/>
    </xf>
    <xf numFmtId="0" fontId="21" fillId="7" borderId="0" xfId="11" applyFill="1" applyAlignment="1">
      <alignment horizontal="center" vertical="center"/>
    </xf>
    <xf numFmtId="0" fontId="21" fillId="7" borderId="8" xfId="11" applyFill="1" applyBorder="1" applyAlignment="1">
      <alignment horizontal="center" vertical="center"/>
    </xf>
    <xf numFmtId="0" fontId="21" fillId="0" borderId="15" xfId="11" applyBorder="1" applyAlignment="1">
      <alignment horizontal="center" vertical="center"/>
    </xf>
    <xf numFmtId="0" fontId="21" fillId="0" borderId="90" xfId="11" applyBorder="1" applyAlignment="1">
      <alignment horizontal="center" vertical="center"/>
    </xf>
    <xf numFmtId="0" fontId="21" fillId="0" borderId="16" xfId="11" applyBorder="1" applyAlignment="1">
      <alignment horizontal="center" vertical="center"/>
    </xf>
    <xf numFmtId="0" fontId="21" fillId="0" borderId="17" xfId="11" applyBorder="1" applyAlignment="1">
      <alignment horizontal="center" vertical="center"/>
    </xf>
    <xf numFmtId="0" fontId="21" fillId="0" borderId="91" xfId="11" applyBorder="1" applyAlignment="1">
      <alignment horizontal="center" vertical="center"/>
    </xf>
    <xf numFmtId="0" fontId="21" fillId="0" borderId="18" xfId="11" applyBorder="1" applyAlignment="1">
      <alignment horizontal="center" vertical="center"/>
    </xf>
    <xf numFmtId="0" fontId="21" fillId="7" borderId="15" xfId="11" applyFill="1" applyBorder="1" applyAlignment="1">
      <alignment horizontal="center" vertical="center"/>
    </xf>
    <xf numFmtId="0" fontId="21" fillId="7" borderId="90" xfId="11" applyFill="1" applyBorder="1" applyAlignment="1">
      <alignment horizontal="center" vertical="center"/>
    </xf>
    <xf numFmtId="0" fontId="21" fillId="7" borderId="16" xfId="11" applyFill="1" applyBorder="1" applyAlignment="1">
      <alignment horizontal="center" vertical="center"/>
    </xf>
    <xf numFmtId="0" fontId="21" fillId="7" borderId="17" xfId="11" applyFill="1" applyBorder="1" applyAlignment="1">
      <alignment horizontal="center" vertical="center"/>
    </xf>
    <xf numFmtId="0" fontId="21" fillId="7" borderId="91" xfId="11" applyFill="1" applyBorder="1" applyAlignment="1">
      <alignment horizontal="center" vertical="center"/>
    </xf>
    <xf numFmtId="0" fontId="21" fillId="7" borderId="18" xfId="11" applyFill="1" applyBorder="1" applyAlignment="1">
      <alignment horizontal="center" vertical="center"/>
    </xf>
    <xf numFmtId="185" fontId="21" fillId="7" borderId="1" xfId="11" applyNumberFormat="1" applyFill="1" applyBorder="1" applyAlignment="1">
      <alignment horizontal="distributed" justifyLastLine="1"/>
    </xf>
    <xf numFmtId="185" fontId="21" fillId="7" borderId="2" xfId="11" applyNumberFormat="1" applyFill="1" applyBorder="1" applyAlignment="1">
      <alignment horizontal="distributed" justifyLastLine="1"/>
    </xf>
    <xf numFmtId="193" fontId="21" fillId="8" borderId="2" xfId="11" applyNumberFormat="1" applyFill="1" applyBorder="1" applyAlignment="1">
      <alignment horizontal="center" vertical="center"/>
    </xf>
    <xf numFmtId="193" fontId="21" fillId="8" borderId="3" xfId="11" applyNumberFormat="1" applyFill="1" applyBorder="1" applyAlignment="1">
      <alignment horizontal="center" vertical="center"/>
    </xf>
    <xf numFmtId="0" fontId="21" fillId="0" borderId="0" xfId="11" applyAlignment="1">
      <alignment horizontal="left" vertical="top" wrapText="1"/>
    </xf>
    <xf numFmtId="0" fontId="64" fillId="7" borderId="0" xfId="11" applyFont="1" applyFill="1" applyAlignment="1">
      <alignment horizontal="center" vertical="center"/>
    </xf>
    <xf numFmtId="0" fontId="64" fillId="7" borderId="8" xfId="11" applyFont="1" applyFill="1" applyBorder="1" applyAlignment="1">
      <alignment horizontal="center" vertical="center"/>
    </xf>
    <xf numFmtId="181" fontId="64" fillId="7" borderId="5" xfId="11" applyNumberFormat="1" applyFont="1" applyFill="1" applyBorder="1" applyAlignment="1">
      <alignment horizontal="distributed" vertical="center"/>
    </xf>
    <xf numFmtId="181" fontId="64" fillId="7" borderId="4" xfId="11" applyNumberFormat="1" applyFont="1" applyFill="1" applyBorder="1" applyAlignment="1">
      <alignment horizontal="distributed" vertical="center"/>
    </xf>
    <xf numFmtId="181" fontId="64" fillId="7" borderId="6" xfId="11" applyNumberFormat="1" applyFont="1" applyFill="1" applyBorder="1" applyAlignment="1">
      <alignment horizontal="distributed" vertical="center"/>
    </xf>
    <xf numFmtId="181" fontId="64" fillId="7" borderId="10" xfId="11" applyNumberFormat="1" applyFont="1" applyFill="1" applyBorder="1" applyAlignment="1">
      <alignment horizontal="distributed" vertical="center"/>
    </xf>
    <xf numFmtId="181" fontId="64" fillId="7" borderId="0" xfId="11" applyNumberFormat="1" applyFont="1" applyFill="1" applyAlignment="1">
      <alignment horizontal="distributed" vertical="center"/>
    </xf>
    <xf numFmtId="181" fontId="64" fillId="7" borderId="11" xfId="11" applyNumberFormat="1" applyFont="1" applyFill="1" applyBorder="1" applyAlignment="1">
      <alignment horizontal="distributed" vertical="center"/>
    </xf>
    <xf numFmtId="181" fontId="64" fillId="7" borderId="7" xfId="11" applyNumberFormat="1" applyFont="1" applyFill="1" applyBorder="1" applyAlignment="1">
      <alignment horizontal="distributed" vertical="center"/>
    </xf>
    <xf numFmtId="181" fontId="64" fillId="7" borderId="8" xfId="11" applyNumberFormat="1" applyFont="1" applyFill="1" applyBorder="1" applyAlignment="1">
      <alignment horizontal="distributed" vertical="center"/>
    </xf>
    <xf numFmtId="181" fontId="64" fillId="7" borderId="9" xfId="11" applyNumberFormat="1" applyFont="1" applyFill="1" applyBorder="1" applyAlignment="1">
      <alignment horizontal="distributed" vertical="center"/>
    </xf>
    <xf numFmtId="0" fontId="64" fillId="7" borderId="4" xfId="11" applyFont="1" applyFill="1" applyBorder="1" applyAlignment="1">
      <alignment horizontal="center" vertical="center"/>
    </xf>
    <xf numFmtId="0" fontId="21" fillId="0" borderId="0" xfId="11" applyAlignment="1">
      <alignment horizontal="left"/>
    </xf>
    <xf numFmtId="0" fontId="21" fillId="0" borderId="0" xfId="11" applyAlignment="1">
      <alignment horizontal="center" vertical="top" wrapText="1"/>
    </xf>
    <xf numFmtId="0" fontId="64" fillId="7" borderId="0" xfId="11" applyFont="1" applyFill="1" applyAlignment="1">
      <alignment horizontal="right"/>
    </xf>
    <xf numFmtId="0" fontId="19" fillId="0" borderId="100" xfId="11" applyFont="1" applyBorder="1" applyAlignment="1">
      <alignment horizontal="left" vertical="center"/>
    </xf>
    <xf numFmtId="0" fontId="19" fillId="0" borderId="101" xfId="11" applyFont="1" applyBorder="1" applyAlignment="1">
      <alignment horizontal="left" vertical="center"/>
    </xf>
    <xf numFmtId="0" fontId="19" fillId="0" borderId="103" xfId="11" applyFont="1" applyBorder="1" applyAlignment="1">
      <alignment horizontal="left"/>
    </xf>
    <xf numFmtId="0" fontId="19" fillId="0" borderId="104" xfId="11" applyFont="1" applyBorder="1" applyAlignment="1">
      <alignment horizontal="left"/>
    </xf>
    <xf numFmtId="0" fontId="21" fillId="0" borderId="96" xfId="11" applyBorder="1" applyAlignment="1">
      <alignment horizontal="left" indent="1"/>
    </xf>
    <xf numFmtId="0" fontId="21" fillId="0" borderId="97" xfId="11" applyBorder="1" applyAlignment="1">
      <alignment horizontal="left" indent="1"/>
    </xf>
    <xf numFmtId="0" fontId="21" fillId="0" borderId="98" xfId="11" applyBorder="1" applyAlignment="1">
      <alignment horizontal="left" indent="1"/>
    </xf>
    <xf numFmtId="0" fontId="64" fillId="7" borderId="8" xfId="11" applyFont="1" applyFill="1" applyBorder="1" applyAlignment="1">
      <alignment horizontal="center"/>
    </xf>
    <xf numFmtId="0" fontId="64" fillId="7" borderId="9" xfId="11" applyFont="1" applyFill="1" applyBorder="1" applyAlignment="1">
      <alignment horizontal="center"/>
    </xf>
    <xf numFmtId="181" fontId="64" fillId="7" borderId="5" xfId="11" applyNumberFormat="1" applyFont="1" applyFill="1" applyBorder="1" applyAlignment="1">
      <alignment horizontal="distributed" indent="5"/>
    </xf>
    <xf numFmtId="181" fontId="64" fillId="7" borderId="4" xfId="11" applyNumberFormat="1" applyFont="1" applyFill="1" applyBorder="1" applyAlignment="1">
      <alignment horizontal="distributed" indent="5"/>
    </xf>
    <xf numFmtId="181" fontId="64" fillId="7" borderId="6" xfId="11" applyNumberFormat="1" applyFont="1" applyFill="1" applyBorder="1" applyAlignment="1">
      <alignment horizontal="distributed" indent="5"/>
    </xf>
    <xf numFmtId="0" fontId="64" fillId="7" borderId="8" xfId="11" applyFont="1" applyFill="1" applyBorder="1" applyAlignment="1">
      <alignment horizontal="left" indent="1"/>
    </xf>
    <xf numFmtId="0" fontId="64" fillId="7" borderId="9" xfId="11" applyFont="1" applyFill="1" applyBorder="1" applyAlignment="1">
      <alignment horizontal="left" indent="1"/>
    </xf>
    <xf numFmtId="198" fontId="63" fillId="7" borderId="2" xfId="11" applyNumberFormat="1" applyFont="1" applyFill="1" applyBorder="1" applyAlignment="1">
      <alignment horizontal="center" vertical="center"/>
    </xf>
    <xf numFmtId="0" fontId="19" fillId="0" borderId="168" xfId="11" applyFont="1" applyBorder="1" applyAlignment="1">
      <alignment horizontal="left" vertical="center"/>
    </xf>
    <xf numFmtId="0" fontId="19" fillId="0" borderId="169" xfId="11" applyFont="1" applyBorder="1" applyAlignment="1">
      <alignment horizontal="left" vertical="center"/>
    </xf>
    <xf numFmtId="0" fontId="19" fillId="0" borderId="168" xfId="11" applyFont="1" applyBorder="1" applyAlignment="1">
      <alignment horizontal="left" vertical="center" shrinkToFit="1"/>
    </xf>
    <xf numFmtId="0" fontId="19" fillId="0" borderId="169" xfId="11" applyFont="1" applyBorder="1" applyAlignment="1">
      <alignment horizontal="left" vertical="center" shrinkToFit="1"/>
    </xf>
    <xf numFmtId="0" fontId="19" fillId="0" borderId="168" xfId="11" applyFont="1" applyBorder="1" applyAlignment="1">
      <alignment horizontal="left"/>
    </xf>
    <xf numFmtId="0" fontId="19" fillId="0" borderId="169" xfId="11" applyFont="1" applyBorder="1" applyAlignment="1">
      <alignment horizontal="left"/>
    </xf>
    <xf numFmtId="0" fontId="19" fillId="0" borderId="100" xfId="11" applyFont="1" applyBorder="1" applyAlignment="1">
      <alignment horizontal="left" vertical="center" shrinkToFit="1"/>
    </xf>
    <xf numFmtId="0" fontId="19" fillId="0" borderId="101" xfId="11" applyFont="1" applyBorder="1" applyAlignment="1">
      <alignment horizontal="left" vertical="center" shrinkToFit="1"/>
    </xf>
    <xf numFmtId="0" fontId="19" fillId="0" borderId="100" xfId="11" applyFont="1" applyBorder="1" applyAlignment="1">
      <alignment horizontal="left"/>
    </xf>
    <xf numFmtId="0" fontId="19" fillId="0" borderId="101" xfId="11" applyFont="1" applyBorder="1" applyAlignment="1">
      <alignment horizontal="left"/>
    </xf>
    <xf numFmtId="0" fontId="64" fillId="7" borderId="1" xfId="11" applyFont="1" applyFill="1" applyBorder="1" applyAlignment="1">
      <alignment horizontal="center"/>
    </xf>
    <xf numFmtId="0" fontId="64" fillId="7" borderId="2" xfId="11" applyFont="1" applyFill="1" applyBorder="1" applyAlignment="1">
      <alignment horizontal="center"/>
    </xf>
    <xf numFmtId="0" fontId="64" fillId="7" borderId="3" xfId="11" applyFont="1" applyFill="1" applyBorder="1" applyAlignment="1">
      <alignment horizontal="center"/>
    </xf>
    <xf numFmtId="194" fontId="64" fillId="7" borderId="1" xfId="11" applyNumberFormat="1" applyFont="1" applyFill="1" applyBorder="1" applyAlignment="1">
      <alignment horizontal="right"/>
    </xf>
    <xf numFmtId="194" fontId="64" fillId="7" borderId="3" xfId="11" applyNumberFormat="1" applyFont="1" applyFill="1" applyBorder="1" applyAlignment="1">
      <alignment horizontal="right"/>
    </xf>
    <xf numFmtId="0" fontId="64" fillId="7" borderId="94" xfId="11" applyFont="1" applyFill="1" applyBorder="1" applyAlignment="1">
      <alignment horizontal="center"/>
    </xf>
    <xf numFmtId="0" fontId="64" fillId="7" borderId="95" xfId="11" applyFont="1" applyFill="1" applyBorder="1" applyAlignment="1">
      <alignment horizontal="center"/>
    </xf>
    <xf numFmtId="0" fontId="64" fillId="7" borderId="8" xfId="11" applyFont="1" applyFill="1" applyBorder="1" applyAlignment="1">
      <alignment horizontal="left"/>
    </xf>
    <xf numFmtId="49" fontId="64" fillId="7" borderId="8" xfId="11" applyNumberFormat="1" applyFont="1" applyFill="1" applyBorder="1" applyAlignment="1">
      <alignment horizontal="center"/>
    </xf>
    <xf numFmtId="49" fontId="64" fillId="7" borderId="9" xfId="11" applyNumberFormat="1" applyFont="1" applyFill="1" applyBorder="1" applyAlignment="1">
      <alignment horizontal="center"/>
    </xf>
    <xf numFmtId="0" fontId="64" fillId="7" borderId="4" xfId="11" applyFont="1" applyFill="1" applyBorder="1" applyAlignment="1">
      <alignment horizontal="left"/>
    </xf>
    <xf numFmtId="0" fontId="64" fillId="7" borderId="4" xfId="11" applyFont="1" applyFill="1" applyBorder="1" applyAlignment="1">
      <alignment horizontal="left" vertical="center"/>
    </xf>
    <xf numFmtId="0" fontId="64" fillId="7" borderId="6" xfId="11" applyFont="1" applyFill="1" applyBorder="1" applyAlignment="1">
      <alignment horizontal="left" vertical="center"/>
    </xf>
    <xf numFmtId="0" fontId="64" fillId="7" borderId="8" xfId="11" applyFont="1" applyFill="1" applyBorder="1" applyAlignment="1">
      <alignment horizontal="left" vertical="center"/>
    </xf>
    <xf numFmtId="0" fontId="64" fillId="7" borderId="9" xfId="11" applyFont="1" applyFill="1" applyBorder="1" applyAlignment="1">
      <alignment horizontal="left" vertical="center"/>
    </xf>
    <xf numFmtId="0" fontId="64" fillId="7" borderId="5" xfId="11" applyFont="1" applyFill="1" applyBorder="1" applyAlignment="1">
      <alignment horizontal="center" vertical="center"/>
    </xf>
    <xf numFmtId="0" fontId="64" fillId="7" borderId="6" xfId="11" applyFont="1" applyFill="1" applyBorder="1" applyAlignment="1">
      <alignment horizontal="center" vertical="center"/>
    </xf>
    <xf numFmtId="0" fontId="64" fillId="7" borderId="7" xfId="11" applyFont="1" applyFill="1" applyBorder="1" applyAlignment="1">
      <alignment horizontal="center" vertical="center"/>
    </xf>
    <xf numFmtId="0" fontId="64" fillId="7" borderId="9" xfId="11" applyFont="1" applyFill="1" applyBorder="1" applyAlignment="1">
      <alignment horizontal="center" vertical="center"/>
    </xf>
    <xf numFmtId="0" fontId="64" fillId="7" borderId="12" xfId="11" applyFont="1" applyFill="1" applyBorder="1" applyAlignment="1">
      <alignment horizontal="center"/>
    </xf>
    <xf numFmtId="0" fontId="64" fillId="7" borderId="13" xfId="11" applyFont="1" applyFill="1" applyBorder="1" applyAlignment="1">
      <alignment horizontal="center"/>
    </xf>
    <xf numFmtId="0" fontId="64" fillId="7" borderId="14" xfId="11" applyFont="1" applyFill="1" applyBorder="1" applyAlignment="1">
      <alignment horizontal="center"/>
    </xf>
    <xf numFmtId="0" fontId="64" fillId="7" borderId="10" xfId="11" applyFont="1" applyFill="1" applyBorder="1" applyAlignment="1">
      <alignment horizontal="center" vertical="center"/>
    </xf>
    <xf numFmtId="0" fontId="64" fillId="7" borderId="11" xfId="11" applyFont="1" applyFill="1" applyBorder="1" applyAlignment="1">
      <alignment horizontal="center" vertical="center"/>
    </xf>
    <xf numFmtId="0" fontId="64" fillId="7" borderId="15" xfId="11" applyFont="1" applyFill="1" applyBorder="1" applyAlignment="1">
      <alignment horizontal="center" vertical="center"/>
    </xf>
    <xf numFmtId="0" fontId="64" fillId="7" borderId="90" xfId="11" applyFont="1" applyFill="1" applyBorder="1" applyAlignment="1">
      <alignment horizontal="center" vertical="center"/>
    </xf>
    <xf numFmtId="0" fontId="64" fillId="7" borderId="16" xfId="11" applyFont="1" applyFill="1" applyBorder="1" applyAlignment="1">
      <alignment horizontal="center" vertical="center"/>
    </xf>
    <xf numFmtId="0" fontId="64" fillId="7" borderId="17" xfId="11" applyFont="1" applyFill="1" applyBorder="1" applyAlignment="1">
      <alignment horizontal="center" vertical="center"/>
    </xf>
    <xf numFmtId="0" fontId="64" fillId="7" borderId="91" xfId="11" applyFont="1" applyFill="1" applyBorder="1" applyAlignment="1">
      <alignment horizontal="center" vertical="center"/>
    </xf>
    <xf numFmtId="0" fontId="64" fillId="7" borderId="18" xfId="11" applyFont="1" applyFill="1" applyBorder="1" applyAlignment="1">
      <alignment horizontal="center" vertical="center"/>
    </xf>
    <xf numFmtId="181" fontId="64" fillId="7" borderId="1" xfId="11" applyNumberFormat="1" applyFont="1" applyFill="1" applyBorder="1" applyAlignment="1">
      <alignment horizontal="distributed" justifyLastLine="1"/>
    </xf>
    <xf numFmtId="181" fontId="64" fillId="7" borderId="2" xfId="11" applyNumberFormat="1" applyFont="1" applyFill="1" applyBorder="1" applyAlignment="1">
      <alignment horizontal="distributed" justifyLastLine="1"/>
    </xf>
    <xf numFmtId="193" fontId="64" fillId="8" borderId="2" xfId="11" applyNumberFormat="1" applyFont="1" applyFill="1" applyBorder="1" applyAlignment="1">
      <alignment horizontal="center" vertical="center"/>
    </xf>
    <xf numFmtId="193" fontId="64" fillId="8" borderId="3" xfId="11" applyNumberFormat="1" applyFont="1" applyFill="1" applyBorder="1" applyAlignment="1">
      <alignment horizontal="center" vertical="center"/>
    </xf>
    <xf numFmtId="0" fontId="65" fillId="0" borderId="0" xfId="8" applyFont="1" applyAlignment="1">
      <alignment horizontal="left" vertical="center"/>
    </xf>
    <xf numFmtId="0" fontId="66" fillId="7" borderId="0" xfId="8" applyFont="1" applyFill="1" applyAlignment="1">
      <alignment horizontal="center" vertical="center"/>
    </xf>
    <xf numFmtId="14" fontId="66" fillId="2" borderId="0" xfId="8" applyNumberFormat="1" applyFont="1" applyFill="1" applyAlignment="1">
      <alignment horizontal="left" vertical="center" shrinkToFit="1"/>
    </xf>
    <xf numFmtId="0" fontId="66" fillId="2" borderId="0" xfId="8" applyFont="1" applyFill="1" applyAlignment="1">
      <alignment horizontal="left" vertical="center" shrinkToFit="1"/>
    </xf>
    <xf numFmtId="0" fontId="67" fillId="0" borderId="107" xfId="8" applyFont="1" applyBorder="1" applyAlignment="1">
      <alignment horizontal="distributed" vertical="center"/>
    </xf>
    <xf numFmtId="0" fontId="67" fillId="7" borderId="109" xfId="8" applyFont="1" applyFill="1" applyBorder="1" applyAlignment="1">
      <alignment horizontal="left" vertical="center"/>
    </xf>
    <xf numFmtId="0" fontId="67" fillId="7" borderId="107" xfId="8" applyFont="1" applyFill="1" applyBorder="1" applyAlignment="1">
      <alignment horizontal="left" vertical="center"/>
    </xf>
    <xf numFmtId="0" fontId="67" fillId="7" borderId="108" xfId="8" applyFont="1" applyFill="1" applyBorder="1" applyAlignment="1">
      <alignment horizontal="left" vertical="center"/>
    </xf>
    <xf numFmtId="0" fontId="67" fillId="0" borderId="119" xfId="8" applyFont="1" applyBorder="1" applyAlignment="1">
      <alignment horizontal="center" vertical="center"/>
    </xf>
    <xf numFmtId="0" fontId="67" fillId="0" borderId="25" xfId="8" applyFont="1" applyBorder="1" applyAlignment="1">
      <alignment horizontal="center" vertical="center"/>
    </xf>
    <xf numFmtId="0" fontId="67" fillId="0" borderId="120" xfId="8" applyFont="1" applyBorder="1" applyAlignment="1">
      <alignment horizontal="center" vertical="center"/>
    </xf>
    <xf numFmtId="0" fontId="43" fillId="7" borderId="23" xfId="8" applyFont="1" applyFill="1" applyBorder="1" applyAlignment="1">
      <alignment horizontal="center" vertical="center"/>
    </xf>
    <xf numFmtId="0" fontId="43" fillId="7" borderId="112" xfId="8" applyFont="1" applyFill="1" applyBorder="1" applyAlignment="1">
      <alignment horizontal="center" vertical="center"/>
    </xf>
    <xf numFmtId="0" fontId="66" fillId="0" borderId="111" xfId="8" applyFont="1" applyBorder="1" applyAlignment="1">
      <alignment horizontal="distributed" vertical="center"/>
    </xf>
    <xf numFmtId="0" fontId="66" fillId="0" borderId="4" xfId="8" applyFont="1" applyBorder="1" applyAlignment="1">
      <alignment horizontal="distributed" vertical="center"/>
    </xf>
    <xf numFmtId="0" fontId="66" fillId="0" borderId="6" xfId="8" applyFont="1" applyBorder="1" applyAlignment="1">
      <alignment horizontal="distributed" vertical="center"/>
    </xf>
    <xf numFmtId="0" fontId="66" fillId="0" borderId="113" xfId="8" applyFont="1" applyBorder="1" applyAlignment="1">
      <alignment horizontal="distributed" vertical="center"/>
    </xf>
    <xf numFmtId="0" fontId="66" fillId="0" borderId="0" xfId="8" applyFont="1" applyAlignment="1">
      <alignment horizontal="distributed" vertical="center"/>
    </xf>
    <xf numFmtId="0" fontId="66" fillId="0" borderId="11" xfId="8" applyFont="1" applyBorder="1" applyAlignment="1">
      <alignment horizontal="distributed" vertical="center"/>
    </xf>
    <xf numFmtId="0" fontId="66" fillId="0" borderId="114" xfId="8" applyFont="1" applyBorder="1" applyAlignment="1">
      <alignment horizontal="distributed" vertical="center"/>
    </xf>
    <xf numFmtId="0" fontId="66" fillId="0" borderId="115" xfId="8" applyFont="1" applyBorder="1" applyAlignment="1">
      <alignment horizontal="distributed" vertical="center"/>
    </xf>
    <xf numFmtId="0" fontId="66" fillId="0" borderId="116" xfId="8" applyFont="1" applyBorder="1" applyAlignment="1">
      <alignment horizontal="distributed" vertical="center"/>
    </xf>
    <xf numFmtId="0" fontId="43" fillId="7" borderId="117" xfId="8" applyFont="1" applyFill="1" applyBorder="1" applyAlignment="1">
      <alignment horizontal="center" vertical="center"/>
    </xf>
    <xf numFmtId="0" fontId="67" fillId="0" borderId="23" xfId="8" applyFont="1" applyBorder="1" applyAlignment="1">
      <alignment horizontal="center" vertical="center"/>
    </xf>
    <xf numFmtId="0" fontId="67" fillId="0" borderId="112" xfId="8" applyFont="1" applyBorder="1" applyAlignment="1">
      <alignment horizontal="center" vertical="center"/>
    </xf>
    <xf numFmtId="0" fontId="43" fillId="0" borderId="23" xfId="8" applyFont="1" applyBorder="1" applyAlignment="1">
      <alignment horizontal="center" vertical="center"/>
    </xf>
    <xf numFmtId="0" fontId="43" fillId="0" borderId="117" xfId="8" applyFont="1" applyBorder="1" applyAlignment="1">
      <alignment horizontal="center" vertical="center"/>
    </xf>
    <xf numFmtId="0" fontId="43" fillId="0" borderId="112" xfId="8" applyFont="1" applyBorder="1" applyAlignment="1">
      <alignment horizontal="center" vertical="center"/>
    </xf>
    <xf numFmtId="0" fontId="43" fillId="0" borderId="118" xfId="8" applyFont="1" applyBorder="1" applyAlignment="1">
      <alignment horizontal="center" vertical="center"/>
    </xf>
    <xf numFmtId="0" fontId="68" fillId="0" borderId="7" xfId="8" applyFont="1" applyBorder="1" applyAlignment="1">
      <alignment horizontal="center" vertical="center"/>
    </xf>
    <xf numFmtId="0" fontId="68" fillId="0" borderId="8" xfId="8" applyFont="1" applyBorder="1" applyAlignment="1">
      <alignment horizontal="center" vertical="center"/>
    </xf>
    <xf numFmtId="0" fontId="68" fillId="0" borderId="9" xfId="8" applyFont="1" applyBorder="1" applyAlignment="1">
      <alignment horizontal="center" vertical="center"/>
    </xf>
    <xf numFmtId="0" fontId="68" fillId="0" borderId="5" xfId="8" applyFont="1" applyBorder="1" applyAlignment="1">
      <alignment horizontal="center" vertical="center"/>
    </xf>
    <xf numFmtId="0" fontId="68" fillId="0" borderId="4" xfId="8" applyFont="1" applyBorder="1" applyAlignment="1">
      <alignment horizontal="center" vertical="center"/>
    </xf>
    <xf numFmtId="0" fontId="68" fillId="0" borderId="6" xfId="8" applyFont="1" applyBorder="1" applyAlignment="1">
      <alignment horizontal="center" vertical="center"/>
    </xf>
    <xf numFmtId="0" fontId="68" fillId="0" borderId="23" xfId="8" applyFont="1" applyBorder="1" applyAlignment="1">
      <alignment horizontal="center" vertical="center"/>
    </xf>
    <xf numFmtId="0" fontId="68" fillId="7" borderId="134" xfId="8" applyFont="1" applyFill="1" applyBorder="1" applyAlignment="1">
      <alignment horizontal="center" vertical="center"/>
    </xf>
    <xf numFmtId="0" fontId="68" fillId="0" borderId="121" xfId="8" applyFont="1" applyBorder="1" applyAlignment="1">
      <alignment horizontal="center" vertical="center"/>
    </xf>
    <xf numFmtId="0" fontId="68" fillId="0" borderId="123" xfId="8" applyFont="1" applyBorder="1" applyAlignment="1">
      <alignment horizontal="center" vertical="center"/>
    </xf>
    <xf numFmtId="0" fontId="68" fillId="0" borderId="117" xfId="8" applyFont="1" applyBorder="1" applyAlignment="1">
      <alignment horizontal="center" vertical="center"/>
    </xf>
    <xf numFmtId="0" fontId="65" fillId="7" borderId="5" xfId="8" applyFont="1" applyFill="1" applyBorder="1" applyAlignment="1">
      <alignment horizontal="left" vertical="center"/>
    </xf>
    <xf numFmtId="0" fontId="65" fillId="7" borderId="4" xfId="8" applyFont="1" applyFill="1" applyBorder="1" applyAlignment="1">
      <alignment horizontal="left" vertical="center"/>
    </xf>
    <xf numFmtId="0" fontId="65" fillId="7" borderId="122" xfId="8" applyFont="1" applyFill="1" applyBorder="1" applyAlignment="1">
      <alignment horizontal="left" vertical="center"/>
    </xf>
    <xf numFmtId="0" fontId="65" fillId="7" borderId="124" xfId="8" applyFont="1" applyFill="1" applyBorder="1" applyAlignment="1">
      <alignment horizontal="left" vertical="center"/>
    </xf>
    <xf numFmtId="0" fontId="65" fillId="7" borderId="115" xfId="8" applyFont="1" applyFill="1" applyBorder="1" applyAlignment="1">
      <alignment horizontal="left" vertical="center"/>
    </xf>
    <xf numFmtId="0" fontId="65" fillId="7" borderId="125" xfId="8" applyFont="1" applyFill="1" applyBorder="1" applyAlignment="1">
      <alignment horizontal="left" vertical="center"/>
    </xf>
    <xf numFmtId="0" fontId="68" fillId="0" borderId="126" xfId="8" applyFont="1" applyBorder="1" applyAlignment="1">
      <alignment horizontal="center" vertical="center"/>
    </xf>
    <xf numFmtId="0" fontId="68" fillId="0" borderId="127" xfId="8" applyFont="1" applyBorder="1" applyAlignment="1">
      <alignment horizontal="center" vertical="center"/>
    </xf>
    <xf numFmtId="0" fontId="68" fillId="0" borderId="128" xfId="8" applyFont="1" applyBorder="1" applyAlignment="1">
      <alignment horizontal="center" vertical="center"/>
    </xf>
    <xf numFmtId="0" fontId="68" fillId="0" borderId="129" xfId="8" applyFont="1" applyBorder="1" applyAlignment="1">
      <alignment horizontal="center" vertical="center"/>
    </xf>
    <xf numFmtId="0" fontId="69" fillId="0" borderId="132" xfId="8" applyFont="1" applyBorder="1" applyAlignment="1">
      <alignment horizontal="center" vertical="center"/>
    </xf>
    <xf numFmtId="0" fontId="69" fillId="0" borderId="133" xfId="8" applyFont="1" applyBorder="1" applyAlignment="1">
      <alignment horizontal="center" vertical="center"/>
    </xf>
    <xf numFmtId="0" fontId="69" fillId="0" borderId="0" xfId="8" applyFont="1" applyAlignment="1">
      <alignment horizontal="center" vertical="center"/>
    </xf>
    <xf numFmtId="0" fontId="69" fillId="0" borderId="135" xfId="8" applyFont="1" applyBorder="1" applyAlignment="1">
      <alignment horizontal="center" vertical="center"/>
    </xf>
    <xf numFmtId="0" fontId="43" fillId="7" borderId="5" xfId="8" applyFont="1" applyFill="1" applyBorder="1" applyAlignment="1">
      <alignment horizontal="center" vertical="center"/>
    </xf>
    <xf numFmtId="0" fontId="43" fillId="7" borderId="4" xfId="8" applyFont="1" applyFill="1" applyBorder="1" applyAlignment="1">
      <alignment horizontal="center" vertical="center"/>
    </xf>
    <xf numFmtId="0" fontId="43" fillId="7" borderId="6" xfId="8" applyFont="1" applyFill="1" applyBorder="1" applyAlignment="1">
      <alignment horizontal="center" vertical="center"/>
    </xf>
    <xf numFmtId="0" fontId="43" fillId="7" borderId="7" xfId="8" applyFont="1" applyFill="1" applyBorder="1" applyAlignment="1">
      <alignment horizontal="center" vertical="center"/>
    </xf>
    <xf numFmtId="0" fontId="43" fillId="7" borderId="8" xfId="8" applyFont="1" applyFill="1" applyBorder="1" applyAlignment="1">
      <alignment horizontal="center" vertical="center"/>
    </xf>
    <xf numFmtId="0" fontId="43" fillId="7" borderId="9" xfId="8" applyFont="1" applyFill="1" applyBorder="1" applyAlignment="1">
      <alignment horizontal="center" vertical="center"/>
    </xf>
    <xf numFmtId="0" fontId="68" fillId="7" borderId="23" xfId="8" applyFont="1" applyFill="1" applyBorder="1" applyAlignment="1">
      <alignment horizontal="center" vertical="center"/>
    </xf>
    <xf numFmtId="0" fontId="68" fillId="0" borderId="112" xfId="8" applyFont="1" applyBorder="1" applyAlignment="1">
      <alignment horizontal="center" vertical="center"/>
    </xf>
    <xf numFmtId="0" fontId="70" fillId="0" borderId="136" xfId="8" applyFont="1" applyBorder="1" applyAlignment="1">
      <alignment horizontal="center" vertical="center" textRotation="255"/>
    </xf>
    <xf numFmtId="0" fontId="70" fillId="0" borderId="137" xfId="8" applyFont="1" applyBorder="1" applyAlignment="1">
      <alignment horizontal="center" vertical="center" textRotation="255"/>
    </xf>
    <xf numFmtId="0" fontId="70" fillId="0" borderId="138" xfId="8" applyFont="1" applyBorder="1" applyAlignment="1">
      <alignment horizontal="center" vertical="center" textRotation="255"/>
    </xf>
    <xf numFmtId="0" fontId="69" fillId="0" borderId="8" xfId="8" applyFont="1" applyBorder="1" applyAlignment="1">
      <alignment horizontal="center" vertical="center"/>
    </xf>
    <xf numFmtId="0" fontId="69" fillId="0" borderId="139" xfId="8" applyFont="1" applyBorder="1" applyAlignment="1">
      <alignment horizontal="center" vertical="center"/>
    </xf>
    <xf numFmtId="0" fontId="70" fillId="0" borderId="5" xfId="8" applyFont="1" applyBorder="1" applyAlignment="1">
      <alignment horizontal="center" vertical="center" textRotation="255"/>
    </xf>
    <xf numFmtId="0" fontId="70" fillId="0" borderId="6" xfId="8" applyFont="1" applyBorder="1" applyAlignment="1">
      <alignment horizontal="center" vertical="center" textRotation="255"/>
    </xf>
    <xf numFmtId="0" fontId="70" fillId="0" borderId="10" xfId="8" applyFont="1" applyBorder="1" applyAlignment="1">
      <alignment horizontal="center" vertical="center" textRotation="255"/>
    </xf>
    <xf numFmtId="0" fontId="70" fillId="0" borderId="11" xfId="8" applyFont="1" applyBorder="1" applyAlignment="1">
      <alignment horizontal="center" vertical="center" textRotation="255"/>
    </xf>
    <xf numFmtId="0" fontId="70" fillId="0" borderId="7" xfId="8" applyFont="1" applyBorder="1" applyAlignment="1">
      <alignment horizontal="center" vertical="center" textRotation="255"/>
    </xf>
    <xf numFmtId="0" fontId="70" fillId="0" borderId="9" xfId="8" applyFont="1" applyBorder="1" applyAlignment="1">
      <alignment horizontal="center" vertical="center" textRotation="255"/>
    </xf>
    <xf numFmtId="0" fontId="71" fillId="0" borderId="2" xfId="8" applyFont="1" applyBorder="1" applyAlignment="1">
      <alignment horizontal="center" vertical="center"/>
    </xf>
    <xf numFmtId="0" fontId="71" fillId="0" borderId="3" xfId="8" applyFont="1" applyBorder="1" applyAlignment="1">
      <alignment horizontal="center" vertical="center"/>
    </xf>
    <xf numFmtId="0" fontId="71" fillId="0" borderId="1" xfId="8" applyFont="1" applyBorder="1" applyAlignment="1">
      <alignment horizontal="center" vertical="center"/>
    </xf>
    <xf numFmtId="0" fontId="71" fillId="0" borderId="140" xfId="8" applyFont="1" applyBorder="1" applyAlignment="1">
      <alignment horizontal="center" vertical="center"/>
    </xf>
    <xf numFmtId="0" fontId="72" fillId="0" borderId="8" xfId="8" applyFont="1" applyBorder="1" applyAlignment="1">
      <alignment horizontal="left" vertical="center"/>
    </xf>
    <xf numFmtId="0" fontId="72" fillId="0" borderId="9" xfId="8" applyFont="1" applyBorder="1" applyAlignment="1">
      <alignment horizontal="left" vertical="center"/>
    </xf>
    <xf numFmtId="0" fontId="68" fillId="0" borderId="1" xfId="8" applyFont="1" applyBorder="1" applyAlignment="1">
      <alignment horizontal="center" vertical="center"/>
    </xf>
    <xf numFmtId="0" fontId="68" fillId="0" borderId="2" xfId="8" applyFont="1" applyBorder="1" applyAlignment="1">
      <alignment horizontal="center" vertical="center"/>
    </xf>
    <xf numFmtId="0" fontId="68" fillId="0" borderId="3" xfId="8" applyFont="1" applyBorder="1" applyAlignment="1">
      <alignment horizontal="center" vertical="center"/>
    </xf>
    <xf numFmtId="0" fontId="68" fillId="0" borderId="140" xfId="8" applyFont="1" applyBorder="1" applyAlignment="1">
      <alignment horizontal="center" vertical="center"/>
    </xf>
    <xf numFmtId="0" fontId="72" fillId="0" borderId="0" xfId="8" applyFont="1" applyAlignment="1">
      <alignment horizontal="left" vertical="center"/>
    </xf>
    <xf numFmtId="0" fontId="72" fillId="0" borderId="11" xfId="8" applyFont="1" applyBorder="1" applyAlignment="1">
      <alignment horizontal="left" vertical="center"/>
    </xf>
    <xf numFmtId="0" fontId="72" fillId="0" borderId="146" xfId="8" applyFont="1" applyBorder="1" applyAlignment="1">
      <alignment horizontal="left" vertical="center"/>
    </xf>
    <xf numFmtId="0" fontId="72" fillId="0" borderId="147" xfId="8" applyFont="1" applyBorder="1" applyAlignment="1">
      <alignment horizontal="left" vertical="center"/>
    </xf>
    <xf numFmtId="0" fontId="68" fillId="0" borderId="148" xfId="8" applyFont="1" applyBorder="1" applyAlignment="1">
      <alignment horizontal="center" vertical="center"/>
    </xf>
    <xf numFmtId="0" fontId="68" fillId="0" borderId="146" xfId="8" applyFont="1" applyBorder="1" applyAlignment="1">
      <alignment horizontal="center" vertical="center"/>
    </xf>
    <xf numFmtId="0" fontId="68" fillId="0" borderId="147" xfId="8" applyFont="1" applyBorder="1" applyAlignment="1">
      <alignment horizontal="center" vertical="center"/>
    </xf>
    <xf numFmtId="0" fontId="68" fillId="0" borderId="149" xfId="8" applyFont="1" applyBorder="1" applyAlignment="1">
      <alignment horizontal="center" vertical="center"/>
    </xf>
    <xf numFmtId="0" fontId="66" fillId="7" borderId="5" xfId="8" applyFont="1" applyFill="1" applyBorder="1" applyAlignment="1">
      <alignment horizontal="left" vertical="center"/>
    </xf>
    <xf numFmtId="0" fontId="66" fillId="7" borderId="4" xfId="8" applyFont="1" applyFill="1" applyBorder="1" applyAlignment="1">
      <alignment horizontal="left" vertical="center"/>
    </xf>
    <xf numFmtId="0" fontId="66" fillId="7" borderId="6" xfId="8" applyFont="1" applyFill="1" applyBorder="1" applyAlignment="1">
      <alignment horizontal="left" vertical="center"/>
    </xf>
    <xf numFmtId="0" fontId="66" fillId="7" borderId="10" xfId="8" applyFont="1" applyFill="1" applyBorder="1" applyAlignment="1">
      <alignment horizontal="left" vertical="center"/>
    </xf>
    <xf numFmtId="0" fontId="66" fillId="7" borderId="0" xfId="8" applyFont="1" applyFill="1" applyAlignment="1">
      <alignment horizontal="left" vertical="center"/>
    </xf>
    <xf numFmtId="0" fontId="66" fillId="7" borderId="11" xfId="8" applyFont="1" applyFill="1" applyBorder="1" applyAlignment="1">
      <alignment horizontal="left" vertical="center"/>
    </xf>
    <xf numFmtId="0" fontId="66" fillId="7" borderId="7" xfId="8" applyFont="1" applyFill="1" applyBorder="1" applyAlignment="1">
      <alignment horizontal="left" vertical="center"/>
    </xf>
    <xf numFmtId="0" fontId="66" fillId="7" borderId="8" xfId="8" applyFont="1" applyFill="1" applyBorder="1" applyAlignment="1">
      <alignment horizontal="left" vertical="center"/>
    </xf>
    <xf numFmtId="0" fontId="66" fillId="7" borderId="9" xfId="8" applyFont="1" applyFill="1" applyBorder="1" applyAlignment="1">
      <alignment horizontal="left" vertical="center"/>
    </xf>
    <xf numFmtId="0" fontId="67" fillId="7" borderId="5" xfId="8" applyFont="1" applyFill="1" applyBorder="1" applyAlignment="1">
      <alignment horizontal="center" vertical="center"/>
    </xf>
    <xf numFmtId="0" fontId="67" fillId="7" borderId="4" xfId="8" applyFont="1" applyFill="1" applyBorder="1" applyAlignment="1">
      <alignment horizontal="center" vertical="center"/>
    </xf>
    <xf numFmtId="0" fontId="67" fillId="7" borderId="141" xfId="8" applyFont="1" applyFill="1" applyBorder="1" applyAlignment="1">
      <alignment horizontal="center" vertical="center"/>
    </xf>
    <xf numFmtId="0" fontId="67" fillId="7" borderId="10" xfId="8" applyFont="1" applyFill="1" applyBorder="1" applyAlignment="1">
      <alignment horizontal="center" vertical="center"/>
    </xf>
    <xf numFmtId="0" fontId="67" fillId="7" borderId="0" xfId="8" applyFont="1" applyFill="1" applyAlignment="1">
      <alignment horizontal="center" vertical="center"/>
    </xf>
    <xf numFmtId="0" fontId="67" fillId="7" borderId="142" xfId="8" applyFont="1" applyFill="1" applyBorder="1" applyAlignment="1">
      <alignment horizontal="center" vertical="center"/>
    </xf>
    <xf numFmtId="0" fontId="67" fillId="7" borderId="143" xfId="8" applyFont="1" applyFill="1" applyBorder="1" applyAlignment="1">
      <alignment horizontal="center" vertical="center"/>
    </xf>
    <xf numFmtId="0" fontId="67" fillId="7" borderId="144" xfId="8" applyFont="1" applyFill="1" applyBorder="1" applyAlignment="1">
      <alignment horizontal="center" vertical="center"/>
    </xf>
    <xf numFmtId="0" fontId="67" fillId="7" borderId="145" xfId="8" applyFont="1" applyFill="1" applyBorder="1" applyAlignment="1">
      <alignment horizontal="center" vertical="center"/>
    </xf>
    <xf numFmtId="0" fontId="72" fillId="0" borderId="2" xfId="8" applyFont="1" applyBorder="1" applyAlignment="1">
      <alignment horizontal="left" vertical="center"/>
    </xf>
    <xf numFmtId="0" fontId="72" fillId="0" borderId="3" xfId="8" applyFont="1" applyBorder="1" applyAlignment="1">
      <alignment horizontal="left" vertical="center"/>
    </xf>
    <xf numFmtId="0" fontId="73" fillId="0" borderId="1" xfId="8" applyFont="1" applyBorder="1" applyAlignment="1">
      <alignment horizontal="center" vertical="center" wrapText="1"/>
    </xf>
    <xf numFmtId="0" fontId="73" fillId="0" borderId="2" xfId="8" applyFont="1" applyBorder="1" applyAlignment="1">
      <alignment horizontal="center" vertical="center" wrapText="1"/>
    </xf>
    <xf numFmtId="0" fontId="73" fillId="0" borderId="140" xfId="8" applyFont="1" applyBorder="1" applyAlignment="1">
      <alignment horizontal="center" vertical="center" wrapText="1"/>
    </xf>
    <xf numFmtId="0" fontId="39" fillId="0" borderId="0" xfId="16" quotePrefix="1" applyFont="1" applyAlignment="1">
      <alignment horizontal="center"/>
    </xf>
    <xf numFmtId="0" fontId="39" fillId="7" borderId="0" xfId="16" quotePrefix="1" applyFont="1" applyFill="1" applyAlignment="1" applyProtection="1">
      <alignment vertical="center" wrapText="1"/>
      <protection locked="0"/>
    </xf>
    <xf numFmtId="0" fontId="39" fillId="7" borderId="0" xfId="16" quotePrefix="1" applyFont="1" applyFill="1" applyAlignment="1" applyProtection="1">
      <alignment vertical="center"/>
      <protection locked="0"/>
    </xf>
    <xf numFmtId="0" fontId="42" fillId="0" borderId="54" xfId="16" applyFont="1" applyBorder="1" applyAlignment="1">
      <alignment horizontal="center" vertical="center"/>
    </xf>
    <xf numFmtId="0" fontId="42" fillId="0" borderId="55" xfId="16" applyFont="1" applyBorder="1" applyAlignment="1">
      <alignment horizontal="center" vertical="center"/>
    </xf>
    <xf numFmtId="0" fontId="42" fillId="0" borderId="56" xfId="16" applyFont="1" applyBorder="1" applyAlignment="1">
      <alignment horizontal="center" vertical="center"/>
    </xf>
    <xf numFmtId="0" fontId="42" fillId="0" borderId="52" xfId="16" applyFont="1" applyBorder="1" applyAlignment="1">
      <alignment horizontal="center" vertical="center"/>
    </xf>
    <xf numFmtId="0" fontId="42" fillId="0" borderId="43" xfId="16" applyFont="1" applyBorder="1" applyAlignment="1">
      <alignment horizontal="center" vertical="center"/>
    </xf>
    <xf numFmtId="0" fontId="42" fillId="0" borderId="44" xfId="16" applyFont="1" applyBorder="1" applyAlignment="1">
      <alignment horizontal="center" vertical="center"/>
    </xf>
    <xf numFmtId="14" fontId="42" fillId="2" borderId="0" xfId="16" applyNumberFormat="1" applyFont="1" applyFill="1" applyAlignment="1">
      <alignment wrapText="1"/>
    </xf>
    <xf numFmtId="0" fontId="42" fillId="2" borderId="0" xfId="16" applyFont="1" applyFill="1" applyAlignment="1">
      <alignment wrapText="1"/>
    </xf>
    <xf numFmtId="0" fontId="42" fillId="2" borderId="43" xfId="16" applyFont="1" applyFill="1" applyBorder="1" applyAlignment="1">
      <alignment wrapText="1"/>
    </xf>
    <xf numFmtId="49" fontId="42" fillId="7" borderId="54" xfId="16" quotePrefix="1" applyNumberFormat="1" applyFont="1" applyFill="1" applyBorder="1" applyAlignment="1" applyProtection="1">
      <alignment horizontal="center" vertical="center"/>
      <protection locked="0"/>
    </xf>
    <xf numFmtId="49" fontId="42" fillId="7" borderId="55" xfId="16" quotePrefix="1" applyNumberFormat="1" applyFont="1" applyFill="1" applyBorder="1" applyAlignment="1" applyProtection="1">
      <alignment horizontal="center" vertical="center"/>
      <protection locked="0"/>
    </xf>
    <xf numFmtId="49" fontId="42" fillId="7" borderId="56" xfId="16" quotePrefix="1" applyNumberFormat="1" applyFont="1" applyFill="1" applyBorder="1" applyAlignment="1" applyProtection="1">
      <alignment horizontal="center" vertical="center"/>
      <protection locked="0"/>
    </xf>
    <xf numFmtId="49" fontId="42" fillId="7" borderId="52" xfId="16" quotePrefix="1" applyNumberFormat="1" applyFont="1" applyFill="1" applyBorder="1" applyAlignment="1" applyProtection="1">
      <alignment horizontal="center" vertical="center"/>
      <protection locked="0"/>
    </xf>
    <xf numFmtId="49" fontId="42" fillId="7" borderId="43" xfId="16" quotePrefix="1" applyNumberFormat="1" applyFont="1" applyFill="1" applyBorder="1" applyAlignment="1" applyProtection="1">
      <alignment horizontal="center" vertical="center"/>
      <protection locked="0"/>
    </xf>
    <xf numFmtId="49" fontId="42" fillId="7" borderId="44" xfId="16" quotePrefix="1" applyNumberFormat="1" applyFont="1" applyFill="1" applyBorder="1" applyAlignment="1" applyProtection="1">
      <alignment horizontal="center" vertical="center"/>
      <protection locked="0"/>
    </xf>
    <xf numFmtId="0" fontId="42" fillId="0" borderId="0" xfId="16" applyFont="1" applyAlignment="1">
      <alignment horizontal="right"/>
    </xf>
    <xf numFmtId="49" fontId="42" fillId="0" borderId="55" xfId="16" applyNumberFormat="1" applyFont="1" applyBorder="1"/>
    <xf numFmtId="0" fontId="42" fillId="7" borderId="0" xfId="16" applyFont="1" applyFill="1" applyAlignment="1" applyProtection="1">
      <alignment wrapText="1"/>
      <protection locked="0"/>
    </xf>
    <xf numFmtId="0" fontId="42" fillId="7" borderId="43" xfId="16" applyFont="1" applyFill="1" applyBorder="1" applyAlignment="1" applyProtection="1">
      <alignment wrapText="1"/>
      <protection locked="0"/>
    </xf>
    <xf numFmtId="0" fontId="42" fillId="0" borderId="72" xfId="16" applyFont="1" applyBorder="1" applyAlignment="1">
      <alignment horizontal="center" vertical="center"/>
    </xf>
    <xf numFmtId="0" fontId="42" fillId="0" borderId="73" xfId="16" applyFont="1" applyBorder="1" applyAlignment="1">
      <alignment horizontal="center" vertical="center"/>
    </xf>
    <xf numFmtId="0" fontId="42" fillId="0" borderId="74" xfId="16" applyFont="1" applyBorder="1" applyAlignment="1">
      <alignment horizontal="center" vertical="center"/>
    </xf>
    <xf numFmtId="0" fontId="42" fillId="0" borderId="0" xfId="16" applyFont="1" applyAlignment="1">
      <alignment horizontal="right" wrapText="1"/>
    </xf>
    <xf numFmtId="0" fontId="42" fillId="7" borderId="72" xfId="16" applyFont="1" applyFill="1" applyBorder="1" applyAlignment="1" applyProtection="1">
      <alignment horizontal="center"/>
      <protection locked="0"/>
    </xf>
    <xf numFmtId="0" fontId="42" fillId="7" borderId="74" xfId="16" applyFont="1" applyFill="1" applyBorder="1" applyAlignment="1" applyProtection="1">
      <alignment horizontal="center"/>
      <protection locked="0"/>
    </xf>
    <xf numFmtId="0" fontId="42" fillId="2" borderId="73" xfId="16" applyFont="1" applyFill="1" applyBorder="1"/>
    <xf numFmtId="0" fontId="42" fillId="0" borderId="75" xfId="16" quotePrefix="1" applyFont="1" applyBorder="1" applyAlignment="1">
      <alignment horizontal="center" vertical="center" textRotation="255"/>
    </xf>
    <xf numFmtId="0" fontId="42" fillId="0" borderId="76" xfId="16" quotePrefix="1" applyFont="1" applyBorder="1" applyAlignment="1">
      <alignment horizontal="center" vertical="center" textRotation="255"/>
    </xf>
    <xf numFmtId="0" fontId="42" fillId="0" borderId="78" xfId="16" quotePrefix="1" applyFont="1" applyBorder="1" applyAlignment="1">
      <alignment horizontal="center" vertical="center" textRotation="255"/>
    </xf>
    <xf numFmtId="0" fontId="42" fillId="0" borderId="75" xfId="16" applyFont="1" applyBorder="1" applyAlignment="1">
      <alignment horizontal="center" vertical="center" textRotation="255"/>
    </xf>
    <xf numFmtId="0" fontId="42" fillId="0" borderId="76" xfId="16" applyFont="1" applyBorder="1" applyAlignment="1">
      <alignment horizontal="center" vertical="center" textRotation="255"/>
    </xf>
    <xf numFmtId="0" fontId="42" fillId="0" borderId="78" xfId="16" applyFont="1" applyBorder="1" applyAlignment="1">
      <alignment horizontal="center" vertical="center" textRotation="255"/>
    </xf>
    <xf numFmtId="0" fontId="75" fillId="0" borderId="72" xfId="16" applyFont="1" applyBorder="1" applyAlignment="1">
      <alignment horizontal="center" vertical="center"/>
    </xf>
    <xf numFmtId="0" fontId="75" fillId="0" borderId="73" xfId="16" applyFont="1" applyBorder="1" applyAlignment="1">
      <alignment horizontal="center" vertical="center"/>
    </xf>
    <xf numFmtId="0" fontId="75" fillId="0" borderId="74" xfId="16" applyFont="1" applyBorder="1" applyAlignment="1">
      <alignment horizontal="center" vertical="center"/>
    </xf>
    <xf numFmtId="0" fontId="42" fillId="7" borderId="54" xfId="16" quotePrefix="1" applyFont="1" applyFill="1" applyBorder="1" applyAlignment="1" applyProtection="1">
      <alignment horizontal="center" vertical="center"/>
      <protection locked="0"/>
    </xf>
    <xf numFmtId="0" fontId="42" fillId="7" borderId="55" xfId="16" quotePrefix="1" applyFont="1" applyFill="1" applyBorder="1" applyAlignment="1" applyProtection="1">
      <alignment horizontal="center" vertical="center"/>
      <protection locked="0"/>
    </xf>
    <xf numFmtId="0" fontId="42" fillId="7" borderId="56" xfId="16" quotePrefix="1" applyFont="1" applyFill="1" applyBorder="1" applyAlignment="1" applyProtection="1">
      <alignment horizontal="center" vertical="center"/>
      <protection locked="0"/>
    </xf>
    <xf numFmtId="0" fontId="42" fillId="7" borderId="51" xfId="16" quotePrefix="1" applyFont="1" applyFill="1" applyBorder="1" applyAlignment="1" applyProtection="1">
      <alignment horizontal="center" vertical="center"/>
      <protection locked="0"/>
    </xf>
    <xf numFmtId="0" fontId="42" fillId="7" borderId="0" xfId="16" quotePrefix="1" applyFont="1" applyFill="1" applyAlignment="1" applyProtection="1">
      <alignment horizontal="center" vertical="center"/>
      <protection locked="0"/>
    </xf>
    <xf numFmtId="0" fontId="42" fillId="7" borderId="50" xfId="16" quotePrefix="1" applyFont="1" applyFill="1" applyBorder="1" applyAlignment="1" applyProtection="1">
      <alignment horizontal="center" vertical="center"/>
      <protection locked="0"/>
    </xf>
    <xf numFmtId="0" fontId="42" fillId="7" borderId="52" xfId="16" quotePrefix="1" applyFont="1" applyFill="1" applyBorder="1" applyAlignment="1" applyProtection="1">
      <alignment horizontal="center" vertical="center"/>
      <protection locked="0"/>
    </xf>
    <xf numFmtId="0" fontId="42" fillId="7" borderId="43" xfId="16" quotePrefix="1" applyFont="1" applyFill="1" applyBorder="1" applyAlignment="1" applyProtection="1">
      <alignment horizontal="center" vertical="center"/>
      <protection locked="0"/>
    </xf>
    <xf numFmtId="0" fontId="42" fillId="7" borderId="44" xfId="16" quotePrefix="1" applyFont="1" applyFill="1" applyBorder="1" applyAlignment="1" applyProtection="1">
      <alignment horizontal="center" vertical="center"/>
      <protection locked="0"/>
    </xf>
    <xf numFmtId="0" fontId="42" fillId="0" borderId="51" xfId="16" applyFont="1" applyBorder="1" applyAlignment="1">
      <alignment horizontal="center" vertical="center"/>
    </xf>
    <xf numFmtId="0" fontId="42" fillId="0" borderId="0" xfId="16" applyFont="1" applyAlignment="1">
      <alignment horizontal="center" vertical="center"/>
    </xf>
    <xf numFmtId="0" fontId="42" fillId="0" borderId="50" xfId="16" applyFont="1" applyBorder="1" applyAlignment="1">
      <alignment horizontal="center" vertical="center"/>
    </xf>
    <xf numFmtId="0" fontId="42" fillId="7" borderId="54" xfId="16" quotePrefix="1" applyFont="1" applyFill="1" applyBorder="1" applyAlignment="1" applyProtection="1">
      <alignment horizontal="center" vertical="center" wrapText="1"/>
      <protection locked="0"/>
    </xf>
    <xf numFmtId="0" fontId="42" fillId="7" borderId="56" xfId="16" quotePrefix="1" applyFont="1" applyFill="1" applyBorder="1" applyAlignment="1" applyProtection="1">
      <alignment horizontal="center" vertical="center" wrapText="1"/>
      <protection locked="0"/>
    </xf>
    <xf numFmtId="0" fontId="42" fillId="7" borderId="51" xfId="16" quotePrefix="1" applyFont="1" applyFill="1" applyBorder="1" applyAlignment="1" applyProtection="1">
      <alignment horizontal="center" vertical="center" wrapText="1"/>
      <protection locked="0"/>
    </xf>
    <xf numFmtId="0" fontId="42" fillId="7" borderId="50" xfId="16" quotePrefix="1" applyFont="1" applyFill="1" applyBorder="1" applyAlignment="1" applyProtection="1">
      <alignment horizontal="center" vertical="center" wrapText="1"/>
      <protection locked="0"/>
    </xf>
    <xf numFmtId="0" fontId="42" fillId="7" borderId="52" xfId="16" quotePrefix="1" applyFont="1" applyFill="1" applyBorder="1" applyAlignment="1" applyProtection="1">
      <alignment horizontal="center" vertical="center" wrapText="1"/>
      <protection locked="0"/>
    </xf>
    <xf numFmtId="0" fontId="42" fillId="7" borderId="44" xfId="16" quotePrefix="1" applyFont="1" applyFill="1" applyBorder="1" applyAlignment="1" applyProtection="1">
      <alignment horizontal="center" vertical="center" wrapText="1"/>
      <protection locked="0"/>
    </xf>
    <xf numFmtId="0" fontId="42" fillId="7" borderId="55" xfId="16" quotePrefix="1" applyFont="1" applyFill="1" applyBorder="1" applyAlignment="1" applyProtection="1">
      <alignment horizontal="center" vertical="center" wrapText="1"/>
      <protection locked="0"/>
    </xf>
    <xf numFmtId="0" fontId="42" fillId="7" borderId="0" xfId="16" quotePrefix="1" applyFont="1" applyFill="1" applyAlignment="1" applyProtection="1">
      <alignment horizontal="center" vertical="center" wrapText="1"/>
      <protection locked="0"/>
    </xf>
    <xf numFmtId="0" fontId="42" fillId="7" borderId="43" xfId="16" quotePrefix="1" applyFont="1" applyFill="1" applyBorder="1" applyAlignment="1" applyProtection="1">
      <alignment horizontal="center" vertical="center" wrapText="1"/>
      <protection locked="0"/>
    </xf>
    <xf numFmtId="0" fontId="42" fillId="7" borderId="75" xfId="16" quotePrefix="1" applyFont="1" applyFill="1" applyBorder="1" applyAlignment="1" applyProtection="1">
      <alignment horizontal="center" vertical="center"/>
      <protection locked="0"/>
    </xf>
    <xf numFmtId="0" fontId="42" fillId="7" borderId="76" xfId="16" quotePrefix="1" applyFont="1" applyFill="1" applyBorder="1" applyAlignment="1" applyProtection="1">
      <alignment horizontal="center" vertical="center"/>
      <protection locked="0"/>
    </xf>
    <xf numFmtId="0" fontId="42" fillId="7" borderId="78" xfId="16" quotePrefix="1" applyFont="1" applyFill="1" applyBorder="1" applyAlignment="1" applyProtection="1">
      <alignment horizontal="center" vertical="center"/>
      <protection locked="0"/>
    </xf>
    <xf numFmtId="0" fontId="42" fillId="7" borderId="75" xfId="16" quotePrefix="1" applyFont="1" applyFill="1" applyBorder="1" applyAlignment="1" applyProtection="1">
      <alignment horizontal="center" vertical="center" wrapText="1"/>
      <protection locked="0"/>
    </xf>
    <xf numFmtId="0" fontId="42" fillId="7" borderId="76" xfId="16" quotePrefix="1" applyFont="1" applyFill="1" applyBorder="1" applyAlignment="1" applyProtection="1">
      <alignment horizontal="center" vertical="center" wrapText="1"/>
      <protection locked="0"/>
    </xf>
    <xf numFmtId="0" fontId="42" fillId="7" borderId="78" xfId="16" quotePrefix="1" applyFont="1" applyFill="1" applyBorder="1" applyAlignment="1" applyProtection="1">
      <alignment horizontal="center" vertical="center" wrapText="1"/>
      <protection locked="0"/>
    </xf>
    <xf numFmtId="0" fontId="42" fillId="0" borderId="150" xfId="16" applyFont="1" applyBorder="1" applyAlignment="1">
      <alignment horizontal="center" vertical="center"/>
    </xf>
    <xf numFmtId="0" fontId="42" fillId="0" borderId="151" xfId="16" applyFont="1" applyBorder="1" applyAlignment="1">
      <alignment horizontal="center" vertical="center"/>
    </xf>
    <xf numFmtId="0" fontId="42" fillId="0" borderId="152" xfId="16" applyFont="1" applyBorder="1" applyAlignment="1">
      <alignment horizontal="center" vertical="center"/>
    </xf>
    <xf numFmtId="0" fontId="42" fillId="0" borderId="153" xfId="16" applyFont="1" applyBorder="1" applyAlignment="1">
      <alignment horizontal="center" vertical="center"/>
    </xf>
    <xf numFmtId="0" fontId="42" fillId="0" borderId="154" xfId="16" applyFont="1" applyBorder="1" applyAlignment="1">
      <alignment horizontal="center" vertical="center"/>
    </xf>
    <xf numFmtId="0" fontId="42" fillId="0" borderId="155" xfId="16" applyFont="1" applyBorder="1" applyAlignment="1">
      <alignment horizontal="center" vertical="center"/>
    </xf>
    <xf numFmtId="0" fontId="42" fillId="0" borderId="156" xfId="16" applyFont="1" applyBorder="1" applyAlignment="1">
      <alignment horizontal="center" vertical="center"/>
    </xf>
    <xf numFmtId="0" fontId="42" fillId="0" borderId="157" xfId="16" applyFont="1" applyBorder="1" applyAlignment="1">
      <alignment horizontal="center" vertical="center"/>
    </xf>
    <xf numFmtId="0" fontId="42" fillId="0" borderId="158" xfId="16" applyFont="1" applyBorder="1" applyAlignment="1">
      <alignment horizontal="center" vertical="center"/>
    </xf>
    <xf numFmtId="0" fontId="42" fillId="0" borderId="75" xfId="16" applyFont="1" applyBorder="1" applyAlignment="1">
      <alignment horizontal="center" vertical="center"/>
    </xf>
    <xf numFmtId="0" fontId="42" fillId="0" borderId="76" xfId="16" applyFont="1" applyBorder="1" applyAlignment="1">
      <alignment horizontal="center" vertical="center"/>
    </xf>
    <xf numFmtId="0" fontId="42" fillId="0" borderId="78" xfId="16" applyFont="1" applyBorder="1" applyAlignment="1">
      <alignment horizontal="center" vertical="center"/>
    </xf>
    <xf numFmtId="0" fontId="42" fillId="0" borderId="75" xfId="16" applyFont="1" applyBorder="1" applyAlignment="1">
      <alignment horizontal="center" vertical="center" wrapText="1"/>
    </xf>
    <xf numFmtId="0" fontId="42" fillId="0" borderId="76" xfId="16" applyFont="1" applyBorder="1" applyAlignment="1">
      <alignment horizontal="center" vertical="center" wrapText="1"/>
    </xf>
    <xf numFmtId="0" fontId="42" fillId="0" borderId="78" xfId="16" applyFont="1" applyBorder="1" applyAlignment="1">
      <alignment horizontal="center" vertical="center" wrapText="1"/>
    </xf>
    <xf numFmtId="185" fontId="42" fillId="2" borderId="54" xfId="16" quotePrefix="1" applyNumberFormat="1" applyFont="1" applyFill="1" applyBorder="1" applyAlignment="1">
      <alignment horizontal="center" vertical="center"/>
    </xf>
    <xf numFmtId="185" fontId="42" fillId="2" borderId="56" xfId="16" quotePrefix="1" applyNumberFormat="1" applyFont="1" applyFill="1" applyBorder="1" applyAlignment="1">
      <alignment horizontal="center" vertical="center"/>
    </xf>
    <xf numFmtId="185" fontId="42" fillId="2" borderId="52" xfId="16" quotePrefix="1" applyNumberFormat="1" applyFont="1" applyFill="1" applyBorder="1" applyAlignment="1">
      <alignment horizontal="center" vertical="center"/>
    </xf>
    <xf numFmtId="185" fontId="42" fillId="2" borderId="44" xfId="16" quotePrefix="1" applyNumberFormat="1" applyFont="1" applyFill="1" applyBorder="1" applyAlignment="1">
      <alignment horizontal="center" vertical="center"/>
    </xf>
    <xf numFmtId="176" fontId="42" fillId="7" borderId="54" xfId="16" quotePrefix="1" applyNumberFormat="1" applyFont="1" applyFill="1" applyBorder="1" applyAlignment="1" applyProtection="1">
      <alignment horizontal="center" vertical="center"/>
      <protection locked="0"/>
    </xf>
    <xf numFmtId="176" fontId="42" fillId="7" borderId="56" xfId="16" quotePrefix="1" applyNumberFormat="1" applyFont="1" applyFill="1" applyBorder="1" applyAlignment="1" applyProtection="1">
      <alignment horizontal="center" vertical="center"/>
      <protection locked="0"/>
    </xf>
    <xf numFmtId="176" fontId="42" fillId="7" borderId="52" xfId="16" quotePrefix="1" applyNumberFormat="1" applyFont="1" applyFill="1" applyBorder="1" applyAlignment="1" applyProtection="1">
      <alignment horizontal="center" vertical="center"/>
      <protection locked="0"/>
    </xf>
    <xf numFmtId="176" fontId="42" fillId="7" borderId="44" xfId="16" quotePrefix="1" applyNumberFormat="1" applyFont="1" applyFill="1" applyBorder="1" applyAlignment="1" applyProtection="1">
      <alignment horizontal="center" vertical="center"/>
      <protection locked="0"/>
    </xf>
    <xf numFmtId="0" fontId="42" fillId="2" borderId="54" xfId="16" quotePrefix="1" applyFont="1" applyFill="1" applyBorder="1" applyAlignment="1">
      <alignment horizontal="center" vertical="center" wrapText="1"/>
    </xf>
    <xf numFmtId="0" fontId="42" fillId="2" borderId="55" xfId="16" quotePrefix="1" applyFont="1" applyFill="1" applyBorder="1" applyAlignment="1">
      <alignment horizontal="center" vertical="center" wrapText="1"/>
    </xf>
    <xf numFmtId="0" fontId="42" fillId="2" borderId="56" xfId="16" quotePrefix="1" applyFont="1" applyFill="1" applyBorder="1" applyAlignment="1">
      <alignment horizontal="center" vertical="center" wrapText="1"/>
    </xf>
    <xf numFmtId="0" fontId="42" fillId="2" borderId="51" xfId="16" quotePrefix="1" applyFont="1" applyFill="1" applyBorder="1" applyAlignment="1">
      <alignment horizontal="center" vertical="center" wrapText="1"/>
    </xf>
    <xf numFmtId="0" fontId="42" fillId="2" borderId="0" xfId="16" quotePrefix="1" applyFont="1" applyFill="1" applyAlignment="1">
      <alignment horizontal="center" vertical="center" wrapText="1"/>
    </xf>
    <xf numFmtId="0" fontId="42" fillId="2" borderId="50" xfId="16" quotePrefix="1" applyFont="1" applyFill="1" applyBorder="1" applyAlignment="1">
      <alignment horizontal="center" vertical="center" wrapText="1"/>
    </xf>
    <xf numFmtId="0" fontId="42" fillId="2" borderId="52" xfId="16" quotePrefix="1" applyFont="1" applyFill="1" applyBorder="1" applyAlignment="1">
      <alignment horizontal="center" vertical="center" wrapText="1"/>
    </xf>
    <xf numFmtId="0" fontId="42" fillId="2" borderId="43" xfId="16" quotePrefix="1" applyFont="1" applyFill="1" applyBorder="1" applyAlignment="1">
      <alignment horizontal="center" vertical="center" wrapText="1"/>
    </xf>
    <xf numFmtId="0" fontId="42" fillId="2" borderId="44" xfId="16" quotePrefix="1" applyFont="1" applyFill="1" applyBorder="1" applyAlignment="1">
      <alignment horizontal="center" vertical="center" wrapText="1"/>
    </xf>
    <xf numFmtId="0" fontId="42" fillId="7" borderId="54" xfId="16" quotePrefix="1" applyFont="1" applyFill="1" applyBorder="1" applyAlignment="1" applyProtection="1">
      <alignment horizontal="left" vertical="center" wrapText="1" indent="1"/>
      <protection locked="0"/>
    </xf>
    <xf numFmtId="0" fontId="42" fillId="7" borderId="55" xfId="16" quotePrefix="1" applyFont="1" applyFill="1" applyBorder="1" applyAlignment="1" applyProtection="1">
      <alignment horizontal="left" vertical="center" wrapText="1" indent="1"/>
      <protection locked="0"/>
    </xf>
    <xf numFmtId="0" fontId="42" fillId="7" borderId="56" xfId="16" quotePrefix="1" applyFont="1" applyFill="1" applyBorder="1" applyAlignment="1" applyProtection="1">
      <alignment horizontal="left" vertical="center" wrapText="1" indent="1"/>
      <protection locked="0"/>
    </xf>
    <xf numFmtId="0" fontId="42" fillId="7" borderId="52" xfId="16" quotePrefix="1" applyFont="1" applyFill="1" applyBorder="1" applyAlignment="1" applyProtection="1">
      <alignment horizontal="left" vertical="center" wrapText="1" indent="1"/>
      <protection locked="0"/>
    </xf>
    <xf numFmtId="0" fontId="42" fillId="7" borderId="43" xfId="16" quotePrefix="1" applyFont="1" applyFill="1" applyBorder="1" applyAlignment="1" applyProtection="1">
      <alignment horizontal="left" vertical="center" wrapText="1" indent="1"/>
      <protection locked="0"/>
    </xf>
    <xf numFmtId="0" fontId="42" fillId="7" borderId="44" xfId="16" quotePrefix="1" applyFont="1" applyFill="1" applyBorder="1" applyAlignment="1" applyProtection="1">
      <alignment horizontal="left" vertical="center" wrapText="1" indent="1"/>
      <protection locked="0"/>
    </xf>
    <xf numFmtId="0" fontId="42" fillId="0" borderId="54" xfId="16" applyFont="1" applyBorder="1" applyAlignment="1">
      <alignment horizontal="center" vertical="center" wrapText="1"/>
    </xf>
    <xf numFmtId="0" fontId="42" fillId="0" borderId="56" xfId="16" applyFont="1" applyBorder="1" applyAlignment="1">
      <alignment horizontal="center" vertical="center" wrapText="1"/>
    </xf>
    <xf numFmtId="0" fontId="42" fillId="0" borderId="51" xfId="16" applyFont="1" applyBorder="1" applyAlignment="1">
      <alignment horizontal="center" vertical="center" wrapText="1"/>
    </xf>
    <xf numFmtId="0" fontId="42" fillId="0" borderId="50" xfId="16" applyFont="1" applyBorder="1" applyAlignment="1">
      <alignment horizontal="center" vertical="center" wrapText="1"/>
    </xf>
    <xf numFmtId="0" fontId="42" fillId="0" borderId="52" xfId="16" applyFont="1" applyBorder="1" applyAlignment="1">
      <alignment horizontal="center" vertical="center" wrapText="1"/>
    </xf>
    <xf numFmtId="0" fontId="42" fillId="0" borderId="44" xfId="16" applyFont="1" applyBorder="1" applyAlignment="1">
      <alignment horizontal="center" vertical="center" wrapText="1"/>
    </xf>
    <xf numFmtId="185" fontId="42" fillId="7" borderId="75" xfId="16" quotePrefix="1" applyNumberFormat="1" applyFont="1" applyFill="1" applyBorder="1" applyAlignment="1" applyProtection="1">
      <alignment horizontal="center" vertical="center"/>
      <protection locked="0"/>
    </xf>
    <xf numFmtId="185" fontId="42" fillId="7" borderId="76" xfId="16" quotePrefix="1" applyNumberFormat="1" applyFont="1" applyFill="1" applyBorder="1" applyAlignment="1" applyProtection="1">
      <alignment horizontal="center" vertical="center"/>
      <protection locked="0"/>
    </xf>
    <xf numFmtId="185" fontId="42" fillId="7" borderId="78" xfId="16" quotePrefix="1" applyNumberFormat="1" applyFont="1" applyFill="1" applyBorder="1" applyAlignment="1" applyProtection="1">
      <alignment horizontal="center" vertical="center"/>
      <protection locked="0"/>
    </xf>
    <xf numFmtId="0" fontId="42" fillId="7" borderId="55" xfId="16" quotePrefix="1" applyFont="1" applyFill="1" applyBorder="1" applyAlignment="1" applyProtection="1">
      <alignment horizontal="left" vertical="center" indent="1"/>
      <protection locked="0"/>
    </xf>
    <xf numFmtId="0" fontId="42" fillId="7" borderId="56" xfId="16" quotePrefix="1" applyFont="1" applyFill="1" applyBorder="1" applyAlignment="1" applyProtection="1">
      <alignment horizontal="left" vertical="center" indent="1"/>
      <protection locked="0"/>
    </xf>
    <xf numFmtId="0" fontId="42" fillId="7" borderId="52" xfId="16" quotePrefix="1" applyFont="1" applyFill="1" applyBorder="1" applyAlignment="1" applyProtection="1">
      <alignment horizontal="left" vertical="center" indent="1"/>
      <protection locked="0"/>
    </xf>
    <xf numFmtId="0" fontId="42" fillId="7" borderId="43" xfId="16" quotePrefix="1" applyFont="1" applyFill="1" applyBorder="1" applyAlignment="1" applyProtection="1">
      <alignment horizontal="left" vertical="center" indent="1"/>
      <protection locked="0"/>
    </xf>
    <xf numFmtId="0" fontId="42" fillId="7" borderId="44" xfId="16" quotePrefix="1" applyFont="1" applyFill="1" applyBorder="1" applyAlignment="1" applyProtection="1">
      <alignment horizontal="left" vertical="center" indent="1"/>
      <protection locked="0"/>
    </xf>
    <xf numFmtId="0" fontId="42" fillId="0" borderId="54" xfId="16" quotePrefix="1" applyFont="1" applyBorder="1" applyAlignment="1">
      <alignment horizontal="center" vertical="center"/>
    </xf>
    <xf numFmtId="0" fontId="42" fillId="0" borderId="52" xfId="16" quotePrefix="1" applyFont="1" applyBorder="1" applyAlignment="1">
      <alignment horizontal="center" vertical="center"/>
    </xf>
    <xf numFmtId="0" fontId="42" fillId="0" borderId="75" xfId="16" applyFont="1" applyBorder="1" applyAlignment="1">
      <alignment horizontal="center" vertical="center" textRotation="255" wrapText="1"/>
    </xf>
    <xf numFmtId="0" fontId="42" fillId="0" borderId="76" xfId="16" applyFont="1" applyBorder="1" applyAlignment="1">
      <alignment horizontal="center" vertical="center" textRotation="255" wrapText="1"/>
    </xf>
    <xf numFmtId="0" fontId="42" fillId="0" borderId="78" xfId="16" applyFont="1" applyBorder="1" applyAlignment="1">
      <alignment horizontal="center" vertical="center" textRotation="255" wrapText="1"/>
    </xf>
    <xf numFmtId="185" fontId="42" fillId="7" borderId="54" xfId="16" quotePrefix="1" applyNumberFormat="1" applyFont="1" applyFill="1" applyBorder="1" applyAlignment="1" applyProtection="1">
      <alignment horizontal="center" vertical="center"/>
      <protection locked="0"/>
    </xf>
    <xf numFmtId="185" fontId="42" fillId="7" borderId="56" xfId="16" quotePrefix="1" applyNumberFormat="1" applyFont="1" applyFill="1" applyBorder="1" applyAlignment="1" applyProtection="1">
      <alignment horizontal="center" vertical="center"/>
      <protection locked="0"/>
    </xf>
    <xf numFmtId="185" fontId="42" fillId="7" borderId="51" xfId="16" quotePrefix="1" applyNumberFormat="1" applyFont="1" applyFill="1" applyBorder="1" applyAlignment="1" applyProtection="1">
      <alignment horizontal="center" vertical="center"/>
      <protection locked="0"/>
    </xf>
    <xf numFmtId="185" fontId="42" fillId="7" borderId="50" xfId="16" quotePrefix="1" applyNumberFormat="1" applyFont="1" applyFill="1" applyBorder="1" applyAlignment="1" applyProtection="1">
      <alignment horizontal="center" vertical="center"/>
      <protection locked="0"/>
    </xf>
    <xf numFmtId="185" fontId="42" fillId="7" borderId="52" xfId="16" quotePrefix="1" applyNumberFormat="1" applyFont="1" applyFill="1" applyBorder="1" applyAlignment="1" applyProtection="1">
      <alignment horizontal="center" vertical="center"/>
      <protection locked="0"/>
    </xf>
    <xf numFmtId="185" fontId="42" fillId="7" borderId="44" xfId="16" quotePrefix="1" applyNumberFormat="1" applyFont="1" applyFill="1" applyBorder="1" applyAlignment="1" applyProtection="1">
      <alignment horizontal="center" vertical="center"/>
      <protection locked="0"/>
    </xf>
    <xf numFmtId="0" fontId="42" fillId="0" borderId="55" xfId="16" applyFont="1" applyBorder="1" applyAlignment="1">
      <alignment horizontal="center" vertical="center" wrapText="1"/>
    </xf>
    <xf numFmtId="0" fontId="42" fillId="0" borderId="0" xfId="16" applyFont="1" applyAlignment="1">
      <alignment horizontal="center" vertical="center" wrapText="1"/>
    </xf>
    <xf numFmtId="0" fontId="42" fillId="0" borderId="43" xfId="16" applyFont="1" applyBorder="1" applyAlignment="1">
      <alignment horizontal="center" vertical="center" wrapText="1"/>
    </xf>
    <xf numFmtId="204" fontId="42" fillId="7" borderId="54" xfId="16" quotePrefix="1" applyNumberFormat="1" applyFont="1" applyFill="1" applyBorder="1" applyAlignment="1" applyProtection="1">
      <alignment horizontal="right" vertical="center"/>
      <protection locked="0"/>
    </xf>
    <xf numFmtId="204" fontId="42" fillId="7" borderId="56" xfId="16" quotePrefix="1" applyNumberFormat="1" applyFont="1" applyFill="1" applyBorder="1" applyAlignment="1" applyProtection="1">
      <alignment horizontal="right" vertical="center"/>
      <protection locked="0"/>
    </xf>
    <xf numFmtId="204" fontId="42" fillId="7" borderId="52" xfId="16" quotePrefix="1" applyNumberFormat="1" applyFont="1" applyFill="1" applyBorder="1" applyAlignment="1" applyProtection="1">
      <alignment horizontal="right" vertical="center"/>
      <protection locked="0"/>
    </xf>
    <xf numFmtId="204" fontId="42" fillId="7" borderId="44" xfId="16" quotePrefix="1" applyNumberFormat="1" applyFont="1" applyFill="1" applyBorder="1" applyAlignment="1" applyProtection="1">
      <alignment horizontal="right" vertical="center"/>
      <protection locked="0"/>
    </xf>
    <xf numFmtId="204" fontId="42" fillId="7" borderId="54" xfId="16" quotePrefix="1" applyNumberFormat="1" applyFont="1" applyFill="1" applyBorder="1" applyAlignment="1" applyProtection="1">
      <alignment horizontal="right" vertical="center" wrapText="1"/>
      <protection locked="0"/>
    </xf>
    <xf numFmtId="204" fontId="42" fillId="7" borderId="56" xfId="16" quotePrefix="1" applyNumberFormat="1" applyFont="1" applyFill="1" applyBorder="1" applyAlignment="1" applyProtection="1">
      <alignment horizontal="right" vertical="center" wrapText="1"/>
      <protection locked="0"/>
    </xf>
    <xf numFmtId="204" fontId="42" fillId="7" borderId="52" xfId="16" quotePrefix="1" applyNumberFormat="1" applyFont="1" applyFill="1" applyBorder="1" applyAlignment="1" applyProtection="1">
      <alignment horizontal="right" vertical="center" wrapText="1"/>
      <protection locked="0"/>
    </xf>
    <xf numFmtId="204" fontId="42" fillId="7" borderId="44" xfId="16" quotePrefix="1" applyNumberFormat="1" applyFont="1" applyFill="1" applyBorder="1" applyAlignment="1" applyProtection="1">
      <alignment horizontal="right" vertical="center" wrapText="1"/>
      <protection locked="0"/>
    </xf>
    <xf numFmtId="0" fontId="42" fillId="0" borderId="75" xfId="16" applyFont="1" applyBorder="1" applyAlignment="1">
      <alignment horizontal="left" vertical="center" textRotation="255"/>
    </xf>
    <xf numFmtId="0" fontId="42" fillId="0" borderId="76" xfId="16" applyFont="1" applyBorder="1" applyAlignment="1">
      <alignment horizontal="left" vertical="center" textRotation="255"/>
    </xf>
    <xf numFmtId="0" fontId="42" fillId="0" borderId="78" xfId="16" applyFont="1" applyBorder="1" applyAlignment="1">
      <alignment horizontal="left" vertical="center" textRotation="255"/>
    </xf>
    <xf numFmtId="0" fontId="42" fillId="7" borderId="54" xfId="16" quotePrefix="1" applyFont="1" applyFill="1" applyBorder="1" applyAlignment="1" applyProtection="1">
      <alignment vertical="center"/>
      <protection locked="0"/>
    </xf>
    <xf numFmtId="0" fontId="42" fillId="7" borderId="55" xfId="16" quotePrefix="1" applyFont="1" applyFill="1" applyBorder="1" applyAlignment="1" applyProtection="1">
      <alignment vertical="center"/>
      <protection locked="0"/>
    </xf>
    <xf numFmtId="0" fontId="42" fillId="7" borderId="56" xfId="16" quotePrefix="1" applyFont="1" applyFill="1" applyBorder="1" applyAlignment="1" applyProtection="1">
      <alignment vertical="center"/>
      <protection locked="0"/>
    </xf>
    <xf numFmtId="0" fontId="42" fillId="7" borderId="51" xfId="16" quotePrefix="1" applyFont="1" applyFill="1" applyBorder="1" applyAlignment="1" applyProtection="1">
      <alignment vertical="center"/>
      <protection locked="0"/>
    </xf>
    <xf numFmtId="0" fontId="42" fillId="7" borderId="0" xfId="16" quotePrefix="1" applyFont="1" applyFill="1" applyAlignment="1" applyProtection="1">
      <alignment vertical="center"/>
      <protection locked="0"/>
    </xf>
    <xf numFmtId="0" fontId="42" fillId="7" borderId="50" xfId="16" quotePrefix="1" applyFont="1" applyFill="1" applyBorder="1" applyAlignment="1" applyProtection="1">
      <alignment vertical="center"/>
      <protection locked="0"/>
    </xf>
    <xf numFmtId="0" fontId="42" fillId="7" borderId="52" xfId="16" quotePrefix="1" applyFont="1" applyFill="1" applyBorder="1" applyAlignment="1" applyProtection="1">
      <alignment vertical="center"/>
      <protection locked="0"/>
    </xf>
    <xf numFmtId="0" fontId="42" fillId="7" borderId="43" xfId="16" quotePrefix="1" applyFont="1" applyFill="1" applyBorder="1" applyAlignment="1" applyProtection="1">
      <alignment vertical="center"/>
      <protection locked="0"/>
    </xf>
    <xf numFmtId="0" fontId="42" fillId="7" borderId="44" xfId="16" quotePrefix="1" applyFont="1" applyFill="1" applyBorder="1" applyAlignment="1" applyProtection="1">
      <alignment vertical="center"/>
      <protection locked="0"/>
    </xf>
    <xf numFmtId="49" fontId="42" fillId="7" borderId="54" xfId="16" applyNumberFormat="1" applyFont="1" applyFill="1" applyBorder="1" applyAlignment="1" applyProtection="1">
      <alignment vertical="center" wrapText="1"/>
      <protection locked="0"/>
    </xf>
    <xf numFmtId="49" fontId="42" fillId="7" borderId="55" xfId="16" applyNumberFormat="1" applyFont="1" applyFill="1" applyBorder="1" applyAlignment="1" applyProtection="1">
      <alignment vertical="center" wrapText="1"/>
      <protection locked="0"/>
    </xf>
    <xf numFmtId="49" fontId="42" fillId="7" borderId="56" xfId="16" applyNumberFormat="1" applyFont="1" applyFill="1" applyBorder="1" applyAlignment="1" applyProtection="1">
      <alignment vertical="center" wrapText="1"/>
      <protection locked="0"/>
    </xf>
    <xf numFmtId="49" fontId="42" fillId="7" borderId="51" xfId="16" applyNumberFormat="1" applyFont="1" applyFill="1" applyBorder="1" applyAlignment="1" applyProtection="1">
      <alignment vertical="center" wrapText="1"/>
      <protection locked="0"/>
    </xf>
    <xf numFmtId="49" fontId="42" fillId="7" borderId="0" xfId="16" applyNumberFormat="1" applyFont="1" applyFill="1" applyAlignment="1" applyProtection="1">
      <alignment vertical="center" wrapText="1"/>
      <protection locked="0"/>
    </xf>
    <xf numFmtId="49" fontId="42" fillId="7" borderId="50" xfId="16" applyNumberFormat="1" applyFont="1" applyFill="1" applyBorder="1" applyAlignment="1" applyProtection="1">
      <alignment vertical="center" wrapText="1"/>
      <protection locked="0"/>
    </xf>
    <xf numFmtId="49" fontId="42" fillId="7" borderId="52" xfId="16" applyNumberFormat="1" applyFont="1" applyFill="1" applyBorder="1" applyAlignment="1" applyProtection="1">
      <alignment vertical="center" wrapText="1"/>
      <protection locked="0"/>
    </xf>
    <xf numFmtId="49" fontId="42" fillId="7" borderId="43" xfId="16" applyNumberFormat="1" applyFont="1" applyFill="1" applyBorder="1" applyAlignment="1" applyProtection="1">
      <alignment vertical="center" wrapText="1"/>
      <protection locked="0"/>
    </xf>
    <xf numFmtId="49" fontId="42" fillId="7" borderId="44" xfId="16" applyNumberFormat="1" applyFont="1" applyFill="1" applyBorder="1" applyAlignment="1" applyProtection="1">
      <alignment vertical="center" wrapText="1"/>
      <protection locked="0"/>
    </xf>
    <xf numFmtId="0" fontId="42" fillId="0" borderId="75" xfId="16" quotePrefix="1" applyFont="1" applyBorder="1" applyAlignment="1">
      <alignment horizontal="center" vertical="center"/>
    </xf>
    <xf numFmtId="0" fontId="42" fillId="0" borderId="76" xfId="16" quotePrefix="1" applyFont="1" applyBorder="1" applyAlignment="1">
      <alignment horizontal="center" vertical="center"/>
    </xf>
    <xf numFmtId="0" fontId="42" fillId="0" borderId="78" xfId="16" quotePrefix="1" applyFont="1" applyBorder="1" applyAlignment="1">
      <alignment horizontal="center" vertical="center"/>
    </xf>
    <xf numFmtId="49" fontId="42" fillId="7" borderId="75" xfId="16" applyNumberFormat="1" applyFont="1" applyFill="1" applyBorder="1" applyAlignment="1" applyProtection="1">
      <alignment horizontal="center" vertical="center"/>
      <protection locked="0"/>
    </xf>
    <xf numFmtId="49" fontId="42" fillId="7" borderId="76" xfId="16" applyNumberFormat="1" applyFont="1" applyFill="1" applyBorder="1" applyAlignment="1" applyProtection="1">
      <alignment horizontal="center" vertical="center"/>
      <protection locked="0"/>
    </xf>
    <xf numFmtId="49" fontId="42" fillId="7" borderId="78" xfId="16" applyNumberFormat="1" applyFont="1" applyFill="1" applyBorder="1" applyAlignment="1" applyProtection="1">
      <alignment horizontal="center" vertical="center"/>
      <protection locked="0"/>
    </xf>
    <xf numFmtId="0" fontId="77" fillId="0" borderId="0" xfId="0" applyFont="1" applyAlignment="1">
      <alignment horizontal="left"/>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26" fillId="0" borderId="23" xfId="0" applyFont="1" applyBorder="1" applyAlignment="1">
      <alignment horizontal="left" vertical="center"/>
    </xf>
    <xf numFmtId="0" fontId="24" fillId="0" borderId="0" xfId="0" applyFont="1" applyAlignment="1">
      <alignment horizontal="center"/>
    </xf>
    <xf numFmtId="14" fontId="24" fillId="2" borderId="2" xfId="0" applyNumberFormat="1" applyFont="1" applyFill="1" applyBorder="1" applyAlignment="1">
      <alignment horizontal="center"/>
    </xf>
    <xf numFmtId="0" fontId="24" fillId="2" borderId="2" xfId="0" applyFont="1" applyFill="1" applyBorder="1" applyAlignment="1">
      <alignment horizontal="center"/>
    </xf>
    <xf numFmtId="14" fontId="23" fillId="2" borderId="8" xfId="0" applyNumberFormat="1" applyFont="1" applyFill="1" applyBorder="1" applyAlignment="1">
      <alignment horizontal="left" wrapText="1"/>
    </xf>
    <xf numFmtId="0" fontId="23" fillId="2" borderId="8" xfId="0" applyFont="1" applyFill="1" applyBorder="1" applyAlignment="1">
      <alignment horizontal="left" wrapText="1"/>
    </xf>
    <xf numFmtId="0" fontId="24" fillId="0" borderId="1"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176" fontId="23" fillId="7" borderId="0" xfId="0" applyNumberFormat="1" applyFont="1" applyFill="1" applyAlignment="1" applyProtection="1">
      <alignment horizontal="right" vertical="center"/>
      <protection locked="0"/>
    </xf>
    <xf numFmtId="0" fontId="77" fillId="0" borderId="0" xfId="0" applyFont="1" applyAlignment="1">
      <alignment horizontal="left" vertical="center"/>
    </xf>
    <xf numFmtId="0" fontId="77" fillId="7" borderId="0" xfId="0" applyFont="1" applyFill="1" applyAlignment="1" applyProtection="1">
      <alignment horizontal="left" vertical="center" wrapText="1"/>
      <protection locked="0"/>
    </xf>
    <xf numFmtId="0" fontId="77" fillId="0" borderId="0" xfId="0" applyFont="1" applyAlignment="1">
      <alignment horizontal="center" vertical="center"/>
    </xf>
    <xf numFmtId="0" fontId="24" fillId="7" borderId="23" xfId="0" applyFont="1" applyFill="1" applyBorder="1" applyAlignment="1" applyProtection="1">
      <alignment horizontal="center" vertical="center"/>
      <protection locked="0"/>
    </xf>
    <xf numFmtId="0" fontId="24" fillId="7" borderId="22" xfId="0" applyFont="1" applyFill="1" applyBorder="1" applyAlignment="1" applyProtection="1">
      <alignment horizontal="center" vertical="center"/>
      <protection locked="0"/>
    </xf>
    <xf numFmtId="0" fontId="24" fillId="7" borderId="25" xfId="0" applyFont="1" applyFill="1" applyBorder="1" applyAlignment="1" applyProtection="1">
      <alignment horizontal="center" vertical="center"/>
      <protection locked="0"/>
    </xf>
    <xf numFmtId="0" fontId="24" fillId="0" borderId="0" xfId="0" applyFont="1" applyAlignment="1">
      <alignment horizontal="left" indent="1"/>
    </xf>
    <xf numFmtId="0" fontId="24" fillId="7" borderId="8" xfId="0" applyFont="1" applyFill="1" applyBorder="1" applyAlignment="1" applyProtection="1">
      <alignment horizontal="center"/>
      <protection locked="0"/>
    </xf>
    <xf numFmtId="0" fontId="26" fillId="0" borderId="10" xfId="0" applyFont="1" applyBorder="1" applyAlignment="1">
      <alignment horizontal="right"/>
    </xf>
    <xf numFmtId="0" fontId="26" fillId="7" borderId="23" xfId="0" applyFont="1" applyFill="1" applyBorder="1" applyAlignment="1" applyProtection="1">
      <alignment horizontal="left" vertical="center"/>
      <protection locked="0"/>
    </xf>
    <xf numFmtId="0" fontId="24" fillId="2" borderId="8" xfId="0" applyFont="1" applyFill="1" applyBorder="1" applyAlignment="1">
      <alignment horizontal="left"/>
    </xf>
    <xf numFmtId="0" fontId="24" fillId="7" borderId="8" xfId="0" applyFont="1" applyFill="1" applyBorder="1" applyAlignment="1" applyProtection="1">
      <alignment horizontal="left"/>
      <protection locked="0"/>
    </xf>
    <xf numFmtId="0" fontId="26" fillId="0" borderId="0" xfId="0" applyFont="1" applyAlignment="1">
      <alignment horizontal="left"/>
    </xf>
    <xf numFmtId="0" fontId="26" fillId="0" borderId="5" xfId="0" applyFont="1" applyBorder="1" applyAlignment="1">
      <alignment horizontal="left" vertical="center"/>
    </xf>
    <xf numFmtId="0" fontId="26" fillId="0" borderId="6" xfId="0" applyFont="1" applyBorder="1" applyAlignment="1">
      <alignment horizontal="left" vertical="center"/>
    </xf>
    <xf numFmtId="0" fontId="26" fillId="0" borderId="7" xfId="0" applyFont="1" applyBorder="1" applyAlignment="1">
      <alignment horizontal="left" vertical="center"/>
    </xf>
    <xf numFmtId="0" fontId="26" fillId="0" borderId="9" xfId="0" applyFont="1" applyBorder="1" applyAlignment="1">
      <alignment horizontal="left" vertical="center"/>
    </xf>
    <xf numFmtId="0" fontId="24" fillId="2" borderId="0" xfId="0" applyFont="1" applyFill="1" applyAlignment="1">
      <alignment horizontal="center"/>
    </xf>
    <xf numFmtId="0" fontId="23" fillId="0" borderId="22" xfId="0" applyFont="1" applyBorder="1" applyAlignment="1">
      <alignment horizontal="center" vertical="center"/>
    </xf>
    <xf numFmtId="0" fontId="23" fillId="0" borderId="25" xfId="0" applyFont="1" applyBorder="1" applyAlignment="1">
      <alignment horizontal="center" vertical="center"/>
    </xf>
    <xf numFmtId="0" fontId="23" fillId="0" borderId="5" xfId="0" applyFont="1" applyBorder="1" applyAlignment="1">
      <alignment horizontal="center" wrapText="1"/>
    </xf>
    <xf numFmtId="0" fontId="23" fillId="0" borderId="4" xfId="0" applyFont="1" applyBorder="1" applyAlignment="1">
      <alignment horizontal="center" wrapText="1"/>
    </xf>
    <xf numFmtId="0" fontId="23" fillId="0" borderId="6" xfId="0" applyFont="1" applyBorder="1" applyAlignment="1">
      <alignment horizontal="center" wrapText="1"/>
    </xf>
    <xf numFmtId="0" fontId="23" fillId="0" borderId="7" xfId="0" applyFont="1" applyBorder="1" applyAlignment="1">
      <alignment horizontal="center" vertical="top"/>
    </xf>
    <xf numFmtId="0" fontId="23" fillId="0" borderId="8" xfId="0" applyFont="1" applyBorder="1" applyAlignment="1">
      <alignment horizontal="center" vertical="top"/>
    </xf>
    <xf numFmtId="0" fontId="23" fillId="0" borderId="9" xfId="0" applyFont="1" applyBorder="1" applyAlignment="1">
      <alignment horizontal="center" vertical="top"/>
    </xf>
    <xf numFmtId="0" fontId="23" fillId="0" borderId="5" xfId="0" applyFont="1" applyBorder="1" applyAlignment="1">
      <alignment horizontal="center"/>
    </xf>
    <xf numFmtId="0" fontId="23" fillId="0" borderId="6" xfId="0" applyFont="1" applyBorder="1" applyAlignment="1">
      <alignment horizontal="center"/>
    </xf>
    <xf numFmtId="176" fontId="23" fillId="7" borderId="23" xfId="0" applyNumberFormat="1" applyFont="1" applyFill="1" applyBorder="1" applyAlignment="1" applyProtection="1">
      <alignment horizontal="right" vertical="center"/>
      <protection locked="0"/>
    </xf>
    <xf numFmtId="0" fontId="23" fillId="7" borderId="23" xfId="0" applyFont="1" applyFill="1" applyBorder="1" applyAlignment="1" applyProtection="1">
      <alignment horizontal="center" vertical="center"/>
      <protection locked="0"/>
    </xf>
    <xf numFmtId="0" fontId="23" fillId="7" borderId="23" xfId="0" applyFont="1" applyFill="1" applyBorder="1" applyAlignment="1" applyProtection="1">
      <alignment horizontal="left" vertical="center"/>
      <protection locked="0"/>
    </xf>
    <xf numFmtId="0" fontId="23" fillId="7" borderId="22" xfId="0" applyFont="1" applyFill="1" applyBorder="1" applyAlignment="1" applyProtection="1">
      <alignment horizontal="center"/>
      <protection locked="0"/>
    </xf>
    <xf numFmtId="0" fontId="23" fillId="7" borderId="25" xfId="0" applyFont="1" applyFill="1" applyBorder="1" applyAlignment="1" applyProtection="1">
      <alignment horizontal="center" vertical="top"/>
      <protection locked="0"/>
    </xf>
    <xf numFmtId="0" fontId="23" fillId="6" borderId="23" xfId="0" applyFont="1" applyFill="1" applyBorder="1" applyAlignment="1">
      <alignment horizontal="center" vertical="center"/>
    </xf>
    <xf numFmtId="0" fontId="23" fillId="7" borderId="23" xfId="0" applyFont="1" applyFill="1" applyBorder="1" applyAlignment="1" applyProtection="1">
      <alignment horizontal="left" vertical="center" wrapText="1"/>
      <protection locked="0"/>
    </xf>
    <xf numFmtId="0" fontId="23" fillId="7" borderId="0" xfId="0" applyFont="1" applyFill="1" applyAlignment="1" applyProtection="1">
      <alignment horizontal="left" indent="1"/>
      <protection locked="0"/>
    </xf>
    <xf numFmtId="0" fontId="23" fillId="7" borderId="11" xfId="0" applyFont="1" applyFill="1" applyBorder="1" applyAlignment="1" applyProtection="1">
      <alignment horizontal="left" indent="1"/>
      <protection locked="0"/>
    </xf>
    <xf numFmtId="0" fontId="23" fillId="7" borderId="8" xfId="0" applyFont="1" applyFill="1" applyBorder="1" applyAlignment="1" applyProtection="1">
      <alignment horizontal="left" indent="1"/>
      <protection locked="0"/>
    </xf>
    <xf numFmtId="0" fontId="23" fillId="7" borderId="9" xfId="0" applyFont="1" applyFill="1" applyBorder="1" applyAlignment="1" applyProtection="1">
      <alignment horizontal="left" indent="1"/>
      <protection locked="0"/>
    </xf>
    <xf numFmtId="0" fontId="23" fillId="0" borderId="10" xfId="0" applyFont="1" applyBorder="1" applyAlignment="1">
      <alignment horizontal="center"/>
    </xf>
    <xf numFmtId="0" fontId="23" fillId="0" borderId="11" xfId="0" applyFont="1" applyBorder="1" applyAlignment="1">
      <alignment horizontal="center"/>
    </xf>
    <xf numFmtId="0" fontId="23" fillId="0" borderId="7" xfId="0" applyFont="1" applyBorder="1" applyAlignment="1">
      <alignment horizontal="center"/>
    </xf>
    <xf numFmtId="0" fontId="23" fillId="0" borderId="9" xfId="0" applyFont="1" applyBorder="1" applyAlignment="1">
      <alignment horizontal="center"/>
    </xf>
    <xf numFmtId="0" fontId="23" fillId="7" borderId="4" xfId="0" applyFont="1" applyFill="1" applyBorder="1" applyAlignment="1" applyProtection="1">
      <alignment horizontal="left" indent="1"/>
      <protection locked="0"/>
    </xf>
    <xf numFmtId="0" fontId="23" fillId="7" borderId="6" xfId="0" applyFont="1" applyFill="1" applyBorder="1" applyAlignment="1" applyProtection="1">
      <alignment horizontal="left" indent="1"/>
      <protection locked="0"/>
    </xf>
    <xf numFmtId="0" fontId="23" fillId="7" borderId="24" xfId="0" applyFont="1" applyFill="1" applyBorder="1" applyAlignment="1" applyProtection="1">
      <alignment horizontal="center" vertical="top"/>
      <protection locked="0"/>
    </xf>
    <xf numFmtId="0" fontId="23" fillId="6" borderId="22" xfId="0" applyFont="1" applyFill="1" applyBorder="1" applyAlignment="1">
      <alignment horizontal="center" vertical="center"/>
    </xf>
    <xf numFmtId="176" fontId="23" fillId="7" borderId="22" xfId="0" applyNumberFormat="1" applyFont="1" applyFill="1" applyBorder="1" applyAlignment="1" applyProtection="1">
      <alignment horizontal="right" vertical="center"/>
      <protection locked="0"/>
    </xf>
    <xf numFmtId="0" fontId="23" fillId="7" borderId="22" xfId="0" applyFont="1" applyFill="1" applyBorder="1" applyAlignment="1" applyProtection="1">
      <alignment horizontal="left" vertical="center"/>
      <protection locked="0"/>
    </xf>
    <xf numFmtId="0" fontId="41" fillId="0" borderId="72" xfId="17" applyFont="1" applyBorder="1" applyAlignment="1">
      <alignment horizontal="center" vertical="center"/>
    </xf>
    <xf numFmtId="0" fontId="41" fillId="0" borderId="73" xfId="17" applyFont="1" applyBorder="1" applyAlignment="1">
      <alignment horizontal="center" vertical="center"/>
    </xf>
    <xf numFmtId="0" fontId="41" fillId="0" borderId="74" xfId="17" applyFont="1" applyBorder="1" applyAlignment="1">
      <alignment horizontal="center" vertical="center"/>
    </xf>
    <xf numFmtId="185" fontId="42" fillId="7" borderId="0" xfId="6" applyNumberFormat="1" applyFont="1" applyFill="1" applyAlignment="1" applyProtection="1">
      <alignment horizontal="distributed" vertical="center"/>
      <protection locked="0"/>
    </xf>
    <xf numFmtId="14" fontId="42" fillId="2" borderId="43" xfId="16" applyNumberFormat="1" applyFont="1" applyFill="1" applyBorder="1" applyAlignment="1">
      <alignment horizontal="left" wrapText="1"/>
    </xf>
    <xf numFmtId="0" fontId="42" fillId="2" borderId="43" xfId="16" applyFont="1" applyFill="1" applyBorder="1" applyAlignment="1">
      <alignment horizontal="left" wrapText="1"/>
    </xf>
    <xf numFmtId="0" fontId="42" fillId="0" borderId="0" xfId="17" applyFont="1"/>
    <xf numFmtId="0" fontId="41" fillId="2" borderId="43" xfId="16" applyFont="1" applyFill="1" applyBorder="1" applyAlignment="1">
      <alignment horizontal="left" wrapText="1"/>
    </xf>
    <xf numFmtId="0" fontId="42" fillId="0" borderId="0" xfId="17" quotePrefix="1" applyFont="1" applyAlignment="1">
      <alignment wrapText="1"/>
    </xf>
    <xf numFmtId="0" fontId="42" fillId="0" borderId="0" xfId="17" quotePrefix="1" applyFont="1"/>
    <xf numFmtId="0" fontId="42" fillId="0" borderId="72" xfId="17" applyFont="1" applyBorder="1" applyAlignment="1">
      <alignment horizontal="center" vertical="center"/>
    </xf>
    <xf numFmtId="0" fontId="42" fillId="0" borderId="73" xfId="17" applyFont="1" applyBorder="1" applyAlignment="1">
      <alignment horizontal="center" vertical="center"/>
    </xf>
    <xf numFmtId="0" fontId="42" fillId="0" borderId="74" xfId="17" applyFont="1" applyBorder="1" applyAlignment="1">
      <alignment horizontal="center" vertical="center"/>
    </xf>
    <xf numFmtId="185" fontId="42" fillId="2" borderId="73" xfId="17" quotePrefix="1" applyNumberFormat="1" applyFont="1" applyFill="1" applyBorder="1" applyAlignment="1">
      <alignment horizontal="center" vertical="center"/>
    </xf>
    <xf numFmtId="185" fontId="42" fillId="2" borderId="74" xfId="17" quotePrefix="1" applyNumberFormat="1" applyFont="1" applyFill="1" applyBorder="1" applyAlignment="1">
      <alignment horizontal="center" vertical="center"/>
    </xf>
    <xf numFmtId="0" fontId="75" fillId="0" borderId="0" xfId="17" applyFont="1" applyAlignment="1">
      <alignment horizontal="right"/>
    </xf>
    <xf numFmtId="0" fontId="42" fillId="2" borderId="0" xfId="17" applyFont="1" applyFill="1" applyAlignment="1">
      <alignment horizontal="center"/>
    </xf>
    <xf numFmtId="0" fontId="42" fillId="2" borderId="72" xfId="17" quotePrefix="1" applyFont="1" applyFill="1" applyBorder="1" applyAlignment="1">
      <alignment horizontal="center" vertical="center" wrapText="1"/>
    </xf>
    <xf numFmtId="0" fontId="42" fillId="2" borderId="74" xfId="17" quotePrefix="1" applyFont="1" applyFill="1" applyBorder="1" applyAlignment="1">
      <alignment horizontal="center" vertical="center" wrapText="1"/>
    </xf>
    <xf numFmtId="0" fontId="42" fillId="0" borderId="75" xfId="17" applyFont="1" applyBorder="1" applyAlignment="1">
      <alignment horizontal="center" vertical="center" textRotation="255"/>
    </xf>
    <xf numFmtId="0" fontId="42" fillId="0" borderId="76" xfId="17" applyFont="1" applyBorder="1" applyAlignment="1">
      <alignment horizontal="center" vertical="center" textRotation="255"/>
    </xf>
    <xf numFmtId="0" fontId="42" fillId="0" borderId="78" xfId="17" applyFont="1" applyBorder="1" applyAlignment="1">
      <alignment horizontal="center" vertical="center" textRotation="255"/>
    </xf>
    <xf numFmtId="185" fontId="42" fillId="2" borderId="72" xfId="17" quotePrefix="1" applyNumberFormat="1" applyFont="1" applyFill="1" applyBorder="1" applyAlignment="1">
      <alignment horizontal="distributed" vertical="center" justifyLastLine="1"/>
    </xf>
    <xf numFmtId="185" fontId="42" fillId="2" borderId="74" xfId="17" quotePrefix="1" applyNumberFormat="1" applyFont="1" applyFill="1" applyBorder="1" applyAlignment="1">
      <alignment horizontal="distributed" vertical="center" justifyLastLine="1"/>
    </xf>
    <xf numFmtId="0" fontId="42" fillId="2" borderId="72" xfId="17" quotePrefix="1" applyFont="1" applyFill="1" applyBorder="1" applyAlignment="1">
      <alignment horizontal="left" vertical="center" wrapText="1" indent="1"/>
    </xf>
    <xf numFmtId="0" fontId="42" fillId="2" borderId="73" xfId="17" quotePrefix="1" applyFont="1" applyFill="1" applyBorder="1" applyAlignment="1">
      <alignment horizontal="left" vertical="center" wrapText="1" indent="1"/>
    </xf>
    <xf numFmtId="0" fontId="42" fillId="2" borderId="74" xfId="17" quotePrefix="1" applyFont="1" applyFill="1" applyBorder="1" applyAlignment="1">
      <alignment horizontal="left" vertical="center" wrapText="1" indent="1"/>
    </xf>
    <xf numFmtId="0" fontId="47" fillId="7" borderId="0" xfId="17" applyFont="1" applyFill="1" applyAlignment="1" applyProtection="1">
      <alignment horizontal="right" vertical="center"/>
      <protection locked="0"/>
    </xf>
    <xf numFmtId="0" fontId="47" fillId="0" borderId="0" xfId="17" applyFont="1" applyAlignment="1">
      <alignment horizontal="left" vertical="center"/>
    </xf>
    <xf numFmtId="0" fontId="42" fillId="0" borderId="0" xfId="17" applyFont="1" applyAlignment="1">
      <alignment horizontal="center"/>
    </xf>
    <xf numFmtId="0" fontId="42" fillId="0" borderId="0" xfId="17" applyFont="1" applyAlignment="1">
      <alignment horizontal="left"/>
    </xf>
    <xf numFmtId="0" fontId="41" fillId="2" borderId="55" xfId="16" applyFont="1" applyFill="1" applyBorder="1" applyAlignment="1">
      <alignment horizontal="left" wrapText="1"/>
    </xf>
    <xf numFmtId="0" fontId="42" fillId="2" borderId="72" xfId="17" quotePrefix="1" applyFont="1" applyFill="1" applyBorder="1" applyAlignment="1">
      <alignment horizontal="center" vertical="center"/>
    </xf>
    <xf numFmtId="0" fontId="42" fillId="2" borderId="74" xfId="17" quotePrefix="1" applyFont="1" applyFill="1" applyBorder="1" applyAlignment="1">
      <alignment horizontal="center" vertical="center"/>
    </xf>
    <xf numFmtId="37" fontId="42" fillId="2" borderId="72" xfId="17" quotePrefix="1" applyNumberFormat="1" applyFont="1" applyFill="1" applyBorder="1" applyAlignment="1">
      <alignment horizontal="center" vertical="center"/>
    </xf>
    <xf numFmtId="37" fontId="42" fillId="2" borderId="73" xfId="17" quotePrefix="1" applyNumberFormat="1" applyFont="1" applyFill="1" applyBorder="1" applyAlignment="1">
      <alignment horizontal="center" vertical="center"/>
    </xf>
    <xf numFmtId="37" fontId="42" fillId="2" borderId="74" xfId="17" quotePrefix="1" applyNumberFormat="1" applyFont="1" applyFill="1" applyBorder="1" applyAlignment="1">
      <alignment horizontal="center" vertical="center"/>
    </xf>
    <xf numFmtId="204" fontId="42" fillId="2" borderId="72" xfId="17" quotePrefix="1" applyNumberFormat="1" applyFont="1" applyFill="1" applyBorder="1" applyAlignment="1">
      <alignment horizontal="center" vertical="center"/>
    </xf>
    <xf numFmtId="204" fontId="42" fillId="2" borderId="74" xfId="17" quotePrefix="1" applyNumberFormat="1" applyFont="1" applyFill="1" applyBorder="1" applyAlignment="1">
      <alignment horizontal="center" vertical="center"/>
    </xf>
    <xf numFmtId="178" fontId="42" fillId="2" borderId="72" xfId="17" quotePrefix="1" applyNumberFormat="1" applyFont="1" applyFill="1" applyBorder="1" applyAlignment="1">
      <alignment horizontal="center" vertical="center" wrapText="1"/>
    </xf>
    <xf numFmtId="178" fontId="42" fillId="2" borderId="74" xfId="17" quotePrefix="1" applyNumberFormat="1" applyFont="1" applyFill="1" applyBorder="1" applyAlignment="1">
      <alignment horizontal="center" vertical="center" wrapText="1"/>
    </xf>
    <xf numFmtId="0" fontId="41" fillId="2" borderId="72" xfId="17" quotePrefix="1" applyFont="1" applyFill="1" applyBorder="1" applyAlignment="1">
      <alignment horizontal="center" vertical="center" wrapText="1"/>
    </xf>
    <xf numFmtId="0" fontId="41" fillId="2" borderId="73" xfId="17" quotePrefix="1" applyFont="1" applyFill="1" applyBorder="1" applyAlignment="1">
      <alignment horizontal="center" vertical="center" wrapText="1"/>
    </xf>
    <xf numFmtId="0" fontId="41" fillId="2" borderId="74" xfId="17" quotePrefix="1" applyFont="1" applyFill="1" applyBorder="1" applyAlignment="1">
      <alignment horizontal="center" vertical="center" wrapText="1"/>
    </xf>
    <xf numFmtId="0" fontId="42" fillId="2" borderId="73" xfId="17" quotePrefix="1" applyFont="1" applyFill="1" applyBorder="1" applyAlignment="1">
      <alignment horizontal="center" vertical="center" wrapText="1"/>
    </xf>
    <xf numFmtId="185" fontId="42" fillId="7" borderId="72" xfId="17" applyNumberFormat="1" applyFont="1" applyFill="1" applyBorder="1" applyAlignment="1" applyProtection="1">
      <alignment horizontal="distributed" vertical="center" justifyLastLine="1"/>
      <protection locked="0"/>
    </xf>
    <xf numFmtId="185" fontId="42" fillId="7" borderId="73" xfId="17" applyNumberFormat="1" applyFont="1" applyFill="1" applyBorder="1" applyAlignment="1" applyProtection="1">
      <alignment horizontal="distributed" vertical="center" justifyLastLine="1"/>
      <protection locked="0"/>
    </xf>
    <xf numFmtId="0" fontId="42" fillId="7" borderId="72" xfId="17" quotePrefix="1" applyFont="1" applyFill="1" applyBorder="1" applyAlignment="1" applyProtection="1">
      <alignment horizontal="center" vertical="center" wrapText="1"/>
      <protection locked="0"/>
    </xf>
    <xf numFmtId="0" fontId="42" fillId="7" borderId="74" xfId="17" quotePrefix="1" applyFont="1" applyFill="1" applyBorder="1" applyAlignment="1" applyProtection="1">
      <alignment horizontal="center" vertical="center" wrapText="1"/>
      <protection locked="0"/>
    </xf>
    <xf numFmtId="185" fontId="42" fillId="2" borderId="72" xfId="17" applyNumberFormat="1" applyFont="1" applyFill="1" applyBorder="1" applyAlignment="1">
      <alignment horizontal="distributed" vertical="center" justifyLastLine="1"/>
    </xf>
    <xf numFmtId="185" fontId="42" fillId="2" borderId="73" xfId="17" applyNumberFormat="1" applyFont="1" applyFill="1" applyBorder="1" applyAlignment="1">
      <alignment horizontal="distributed" vertical="center" justifyLastLine="1"/>
    </xf>
    <xf numFmtId="185" fontId="42" fillId="2" borderId="73" xfId="17" quotePrefix="1" applyNumberFormat="1" applyFont="1" applyFill="1" applyBorder="1" applyAlignment="1">
      <alignment horizontal="distributed" vertical="center" justifyLastLine="1"/>
    </xf>
    <xf numFmtId="185" fontId="24" fillId="7" borderId="2" xfId="0" applyNumberFormat="1" applyFont="1" applyFill="1" applyBorder="1" applyAlignment="1" applyProtection="1">
      <alignment horizontal="distributed" vertical="center" justifyLastLine="1"/>
      <protection locked="0"/>
    </xf>
    <xf numFmtId="0" fontId="24" fillId="7" borderId="1" xfId="0" applyFont="1" applyFill="1" applyBorder="1" applyAlignment="1" applyProtection="1">
      <alignment horizontal="left" vertical="center" indent="1"/>
      <protection locked="0"/>
    </xf>
    <xf numFmtId="0" fontId="24" fillId="7" borderId="2" xfId="0" applyFont="1" applyFill="1" applyBorder="1" applyAlignment="1" applyProtection="1">
      <alignment horizontal="left" vertical="center" indent="1"/>
      <protection locked="0"/>
    </xf>
    <xf numFmtId="0" fontId="24" fillId="7" borderId="3" xfId="0" applyFont="1" applyFill="1" applyBorder="1" applyAlignment="1" applyProtection="1">
      <alignment horizontal="left" vertical="center" indent="1"/>
      <protection locked="0"/>
    </xf>
    <xf numFmtId="0" fontId="24" fillId="7" borderId="4" xfId="0" applyFont="1" applyFill="1" applyBorder="1" applyAlignment="1" applyProtection="1">
      <alignment horizontal="left" vertical="center"/>
      <protection locked="0"/>
    </xf>
    <xf numFmtId="0" fontId="24" fillId="7" borderId="6" xfId="0" applyFont="1" applyFill="1" applyBorder="1" applyAlignment="1" applyProtection="1">
      <alignment horizontal="left" vertical="center"/>
      <protection locked="0"/>
    </xf>
    <xf numFmtId="0" fontId="24" fillId="0" borderId="5" xfId="0" applyFont="1" applyBorder="1" applyAlignment="1">
      <alignment horizontal="center" vertical="center"/>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9" xfId="0" applyFont="1" applyBorder="1" applyAlignment="1">
      <alignment horizontal="center" vertical="center"/>
    </xf>
    <xf numFmtId="0" fontId="24" fillId="0" borderId="4" xfId="0" applyFont="1" applyBorder="1" applyAlignment="1">
      <alignment horizontal="center" vertical="center"/>
    </xf>
    <xf numFmtId="0" fontId="24" fillId="0" borderId="8" xfId="0" applyFont="1" applyBorder="1" applyAlignment="1">
      <alignment horizontal="center" vertical="center"/>
    </xf>
    <xf numFmtId="0" fontId="24" fillId="7" borderId="8" xfId="0" applyFont="1" applyFill="1" applyBorder="1" applyAlignment="1" applyProtection="1">
      <alignment horizontal="center" vertical="center"/>
      <protection locked="0"/>
    </xf>
    <xf numFmtId="0" fontId="24" fillId="7" borderId="2" xfId="0" applyFont="1" applyFill="1" applyBorder="1" applyAlignment="1" applyProtection="1">
      <alignment horizontal="center" vertical="center"/>
      <protection locked="0"/>
    </xf>
    <xf numFmtId="0" fontId="24" fillId="0" borderId="23" xfId="0" applyFont="1" applyBorder="1" applyAlignment="1">
      <alignment horizontal="center" vertical="center"/>
    </xf>
    <xf numFmtId="0" fontId="24" fillId="7" borderId="23" xfId="0" applyFont="1" applyFill="1" applyBorder="1" applyAlignment="1" applyProtection="1">
      <alignment horizontal="left" vertical="center" indent="1"/>
      <protection locked="0"/>
    </xf>
    <xf numFmtId="0" fontId="24" fillId="0" borderId="23" xfId="0" applyFont="1" applyBorder="1" applyAlignment="1">
      <alignment horizontal="center" vertical="center" wrapText="1"/>
    </xf>
    <xf numFmtId="0" fontId="24" fillId="2" borderId="0" xfId="0" applyFont="1" applyFill="1" applyAlignment="1">
      <alignment horizontal="right" vertical="center"/>
    </xf>
    <xf numFmtId="176" fontId="24" fillId="7" borderId="0" xfId="0" applyNumberFormat="1" applyFont="1" applyFill="1" applyAlignment="1" applyProtection="1">
      <alignment horizontal="distributed" vertical="center"/>
      <protection locked="0"/>
    </xf>
    <xf numFmtId="0" fontId="77" fillId="0" borderId="0" xfId="0" applyFont="1" applyAlignment="1">
      <alignment horizontal="center"/>
    </xf>
    <xf numFmtId="14" fontId="26" fillId="2" borderId="8" xfId="0" applyNumberFormat="1" applyFont="1" applyFill="1" applyBorder="1" applyAlignment="1">
      <alignment horizontal="left" wrapText="1"/>
    </xf>
    <xf numFmtId="0" fontId="26" fillId="2" borderId="8" xfId="0" applyFont="1" applyFill="1" applyBorder="1" applyAlignment="1">
      <alignment horizontal="left" wrapText="1"/>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6" borderId="5" xfId="0" applyFont="1" applyFill="1" applyBorder="1" applyAlignment="1">
      <alignment horizontal="left" vertical="center" indent="1"/>
    </xf>
    <xf numFmtId="0" fontId="24" fillId="6" borderId="4" xfId="0" applyFont="1" applyFill="1" applyBorder="1" applyAlignment="1">
      <alignment horizontal="left" vertical="center" indent="1"/>
    </xf>
    <xf numFmtId="0" fontId="24" fillId="6" borderId="6" xfId="0" applyFont="1" applyFill="1" applyBorder="1" applyAlignment="1">
      <alignment horizontal="left" vertical="center" indent="1"/>
    </xf>
    <xf numFmtId="0" fontId="24" fillId="6" borderId="10" xfId="0" applyFont="1" applyFill="1" applyBorder="1" applyAlignment="1">
      <alignment horizontal="left" vertical="center" indent="1"/>
    </xf>
    <xf numFmtId="0" fontId="24" fillId="6" borderId="0" xfId="0" applyFont="1" applyFill="1" applyAlignment="1">
      <alignment horizontal="left" vertical="center" indent="1"/>
    </xf>
    <xf numFmtId="0" fontId="24" fillId="6" borderId="11" xfId="0" applyFont="1" applyFill="1" applyBorder="1" applyAlignment="1">
      <alignment horizontal="left" vertical="center" indent="1"/>
    </xf>
    <xf numFmtId="0" fontId="24" fillId="6" borderId="7" xfId="0" applyFont="1" applyFill="1" applyBorder="1" applyAlignment="1">
      <alignment horizontal="left" vertical="center" indent="1"/>
    </xf>
    <xf numFmtId="0" fontId="24" fillId="6" borderId="8" xfId="0" applyFont="1" applyFill="1" applyBorder="1" applyAlignment="1">
      <alignment horizontal="left" vertical="center" indent="1"/>
    </xf>
    <xf numFmtId="0" fontId="24" fillId="6" borderId="9" xfId="0" applyFont="1" applyFill="1" applyBorder="1" applyAlignment="1">
      <alignment horizontal="left" vertical="center" indent="1"/>
    </xf>
    <xf numFmtId="0" fontId="24" fillId="6" borderId="2" xfId="0" applyFont="1" applyFill="1" applyBorder="1" applyAlignment="1">
      <alignment horizontal="left" vertical="center" indent="1"/>
    </xf>
    <xf numFmtId="0" fontId="24" fillId="6" borderId="3" xfId="0" applyFont="1" applyFill="1" applyBorder="1" applyAlignment="1">
      <alignment horizontal="left" vertical="center" indent="1"/>
    </xf>
    <xf numFmtId="176" fontId="24" fillId="6" borderId="2" xfId="0" applyNumberFormat="1" applyFont="1" applyFill="1" applyBorder="1" applyAlignment="1">
      <alignment horizontal="distributed" vertical="center"/>
    </xf>
    <xf numFmtId="0" fontId="24" fillId="7" borderId="4" xfId="0" applyFont="1" applyFill="1" applyBorder="1" applyAlignment="1" applyProtection="1">
      <alignment horizontal="left" vertical="center" indent="1"/>
      <protection locked="0"/>
    </xf>
    <xf numFmtId="0" fontId="24" fillId="7" borderId="6" xfId="0" applyFont="1" applyFill="1" applyBorder="1" applyAlignment="1" applyProtection="1">
      <alignment horizontal="left" vertical="center" indent="1"/>
      <protection locked="0"/>
    </xf>
    <xf numFmtId="0" fontId="24" fillId="7" borderId="8" xfId="0" applyFont="1" applyFill="1" applyBorder="1" applyAlignment="1" applyProtection="1">
      <alignment horizontal="left" vertical="center" indent="1"/>
      <protection locked="0"/>
    </xf>
    <xf numFmtId="0" fontId="24" fillId="7" borderId="9" xfId="0" applyFont="1" applyFill="1" applyBorder="1" applyAlignment="1" applyProtection="1">
      <alignment horizontal="left" vertical="center" indent="1"/>
      <protection locked="0"/>
    </xf>
    <xf numFmtId="0" fontId="24" fillId="0" borderId="1" xfId="0" applyFont="1" applyBorder="1" applyAlignment="1">
      <alignment horizontal="right" vertical="center"/>
    </xf>
    <xf numFmtId="0" fontId="24" fillId="0" borderId="2" xfId="0" applyFont="1" applyBorder="1" applyAlignment="1">
      <alignment horizontal="right" vertical="center"/>
    </xf>
    <xf numFmtId="0" fontId="24" fillId="7" borderId="1" xfId="0" applyFont="1" applyFill="1" applyBorder="1" applyAlignment="1">
      <alignment horizontal="left" vertical="center" indent="1"/>
    </xf>
    <xf numFmtId="0" fontId="24" fillId="7" borderId="2" xfId="0" applyFont="1" applyFill="1" applyBorder="1" applyAlignment="1">
      <alignment horizontal="left" vertical="center" indent="1"/>
    </xf>
    <xf numFmtId="0" fontId="24" fillId="7" borderId="5" xfId="0" applyFont="1" applyFill="1" applyBorder="1" applyAlignment="1">
      <alignment horizontal="left" indent="1"/>
    </xf>
    <xf numFmtId="0" fontId="24" fillId="7" borderId="4" xfId="0" applyFont="1" applyFill="1" applyBorder="1" applyAlignment="1">
      <alignment horizontal="left" indent="1"/>
    </xf>
    <xf numFmtId="0" fontId="24" fillId="7" borderId="6" xfId="0" applyFont="1" applyFill="1" applyBorder="1" applyAlignment="1">
      <alignment horizontal="left" indent="1"/>
    </xf>
    <xf numFmtId="0" fontId="24" fillId="7" borderId="7" xfId="0" applyFont="1" applyFill="1" applyBorder="1" applyAlignment="1">
      <alignment horizontal="left" vertical="center" indent="1"/>
    </xf>
    <xf numFmtId="0" fontId="24" fillId="7" borderId="8" xfId="0" applyFont="1" applyFill="1" applyBorder="1" applyAlignment="1">
      <alignment horizontal="left" vertical="center" indent="1"/>
    </xf>
    <xf numFmtId="0" fontId="24" fillId="7" borderId="1" xfId="0" applyFont="1" applyFill="1" applyBorder="1" applyAlignment="1" applyProtection="1">
      <alignment horizontal="left" vertical="center"/>
      <protection locked="0"/>
    </xf>
    <xf numFmtId="0" fontId="24" fillId="7" borderId="2" xfId="0" applyFont="1" applyFill="1" applyBorder="1" applyAlignment="1" applyProtection="1">
      <alignment horizontal="left" vertical="center"/>
      <protection locked="0"/>
    </xf>
    <xf numFmtId="0" fontId="24" fillId="7" borderId="3" xfId="0" applyFont="1" applyFill="1" applyBorder="1" applyAlignment="1" applyProtection="1">
      <alignment horizontal="left" vertical="center"/>
      <protection locked="0"/>
    </xf>
    <xf numFmtId="0" fontId="24" fillId="7" borderId="5" xfId="0" applyFont="1" applyFill="1" applyBorder="1" applyAlignment="1">
      <alignment horizontal="left" vertical="center" indent="1"/>
    </xf>
    <xf numFmtId="0" fontId="24" fillId="7" borderId="4" xfId="0" applyFont="1" applyFill="1" applyBorder="1" applyAlignment="1">
      <alignment horizontal="left" vertical="center" indent="1"/>
    </xf>
    <xf numFmtId="0" fontId="24" fillId="7" borderId="6" xfId="0" applyFont="1" applyFill="1" applyBorder="1" applyAlignment="1">
      <alignment horizontal="left" vertical="center" indent="1"/>
    </xf>
    <xf numFmtId="0" fontId="24" fillId="7" borderId="4" xfId="0" applyFont="1" applyFill="1" applyBorder="1" applyAlignment="1" applyProtection="1">
      <alignment horizontal="left"/>
      <protection locked="0"/>
    </xf>
    <xf numFmtId="0" fontId="24" fillId="2" borderId="4" xfId="0" applyFont="1" applyFill="1" applyBorder="1" applyAlignment="1">
      <alignment horizontal="left"/>
    </xf>
    <xf numFmtId="14" fontId="24" fillId="2" borderId="0" xfId="0" applyNumberFormat="1" applyFont="1" applyFill="1" applyAlignment="1">
      <alignment horizontal="left" wrapText="1"/>
    </xf>
    <xf numFmtId="0" fontId="24" fillId="2" borderId="0" xfId="0" applyFont="1" applyFill="1" applyAlignment="1">
      <alignment horizontal="left" wrapText="1"/>
    </xf>
    <xf numFmtId="0" fontId="24" fillId="2" borderId="8" xfId="0" applyFont="1" applyFill="1" applyBorder="1" applyAlignment="1">
      <alignment horizontal="left" wrapText="1"/>
    </xf>
    <xf numFmtId="14" fontId="24" fillId="2" borderId="2" xfId="0" applyNumberFormat="1" applyFont="1" applyFill="1" applyBorder="1" applyAlignment="1">
      <alignment horizontal="center" vertical="center"/>
    </xf>
    <xf numFmtId="0" fontId="24" fillId="2" borderId="2" xfId="0" applyFont="1" applyFill="1" applyBorder="1" applyAlignment="1">
      <alignment horizontal="center" vertical="center"/>
    </xf>
    <xf numFmtId="185" fontId="24" fillId="7" borderId="0" xfId="0" applyNumberFormat="1" applyFont="1" applyFill="1" applyAlignment="1" applyProtection="1">
      <alignment horizontal="distributed" vertical="center"/>
      <protection locked="0"/>
    </xf>
  </cellXfs>
  <cellStyles count="23">
    <cellStyle name="桁区切り" xfId="19" builtinId="6"/>
    <cellStyle name="桁区切り 2" xfId="10" xr:uid="{D308FEB3-A79D-4357-BDEF-B6DA3D4C44B1}"/>
    <cellStyle name="標準" xfId="0" builtinId="0"/>
    <cellStyle name="標準 10" xfId="18" xr:uid="{125A13DD-86DF-4FEC-8B86-E464220A2DF7}"/>
    <cellStyle name="標準 10 2" xfId="22" xr:uid="{E3FD2807-D7D4-4EF9-A48E-59954F9ACDFC}"/>
    <cellStyle name="標準 2" xfId="4" xr:uid="{D77C9FFE-3FED-45B2-99B2-2B010AF9B9B8}"/>
    <cellStyle name="標準 2 2" xfId="9" xr:uid="{F3B18D44-5A78-4D1A-B0B7-993B96C9EB82}"/>
    <cellStyle name="標準 2 2 2" xfId="21" xr:uid="{0363EE90-FFC4-4768-AB22-8E67D2B8239E}"/>
    <cellStyle name="標準 2 3" xfId="20" xr:uid="{8AC9C321-E503-4F4C-829C-49693FFEC0DF}"/>
    <cellStyle name="標準 3" xfId="1" xr:uid="{E667094D-BF61-4128-BB8A-8BDC92FDA116}"/>
    <cellStyle name="標準 3 2" xfId="6" xr:uid="{5AF619E4-F2D2-4816-8516-A0414A1C8FF8}"/>
    <cellStyle name="標準 4" xfId="2" xr:uid="{0A9F22D0-2E66-4CB0-9DA3-CEFC7D7F0946}"/>
    <cellStyle name="標準 4 2 2" xfId="7" xr:uid="{299C0CC4-DD0F-4371-8AB5-5DEE04D74DFA}"/>
    <cellStyle name="標準 5" xfId="3" xr:uid="{A259C47C-52D8-485B-8018-3BD08345F266}"/>
    <cellStyle name="標準 5 2" xfId="8" xr:uid="{5FDB852F-27EA-4638-A050-831505F98364}"/>
    <cellStyle name="標準 6" xfId="5" xr:uid="{770109AF-AB0C-412F-9305-8CFD2C3CC377}"/>
    <cellStyle name="標準 7" xfId="11" xr:uid="{01B60E9A-A08C-41DF-A9E6-FAB483D33AE2}"/>
    <cellStyle name="標準 8" xfId="15" xr:uid="{3820C21B-7064-47FA-88F1-B636AE96E818}"/>
    <cellStyle name="標準 9" xfId="12" xr:uid="{B009E41D-8FC0-4817-97E9-4B7DA78C1032}"/>
    <cellStyle name="標準_全建統一" xfId="16" xr:uid="{7708D592-2773-4B77-A711-7D54B1D3A653}"/>
    <cellStyle name="標準_全建統一 2 2" xfId="17" xr:uid="{1E165D14-9998-4800-8CB4-1E1AC8DC12CA}"/>
    <cellStyle name="標準_全建統一blank" xfId="14" xr:uid="{B4DE7F21-65C0-4144-BF36-AAD48F227257}"/>
    <cellStyle name="標準_全建統一blank_0020809-（全建）建設業法届出" xfId="13" xr:uid="{1F7519CD-9F7A-4DFB-8D5D-B5EF7E7BD490}"/>
  </cellStyles>
  <dxfs count="243">
    <dxf>
      <fill>
        <patternFill>
          <bgColor rgb="FFFFFF00"/>
        </patternFill>
      </fill>
    </dxf>
    <dxf>
      <fill>
        <patternFill>
          <bgColor rgb="FFFFFF00"/>
        </patternFill>
      </fill>
    </dxf>
    <dxf>
      <fill>
        <patternFill>
          <bgColor rgb="FFFFFF0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
      <font>
        <color theme="0"/>
      </font>
      <border>
        <left/>
        <right/>
        <top/>
        <bottom/>
        <vertical/>
        <horizontal/>
      </border>
    </dxf>
    <dxf>
      <font>
        <color theme="0"/>
      </font>
      <border>
        <left/>
        <right/>
        <top/>
        <bottom/>
        <vertical/>
        <horizontal/>
      </border>
    </dxf>
    <dxf>
      <fill>
        <patternFill>
          <bgColor rgb="FFC0C0C0"/>
        </patternFill>
      </fill>
    </dxf>
    <dxf>
      <font>
        <color theme="0"/>
      </font>
      <border>
        <left/>
        <right/>
        <top/>
        <bottom/>
        <vertical/>
        <horizontal/>
      </border>
    </dxf>
    <dxf>
      <fill>
        <patternFill>
          <bgColor rgb="FFC0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7.xml.rels><?xml version="1.0" encoding="UTF-8" standalone="yes"?>
<Relationships xmlns="http://schemas.openxmlformats.org/package/2006/relationships"><Relationship Id="rId1"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142874</xdr:colOff>
      <xdr:row>0</xdr:row>
      <xdr:rowOff>92980</xdr:rowOff>
    </xdr:from>
    <xdr:to>
      <xdr:col>14</xdr:col>
      <xdr:colOff>531412</xdr:colOff>
      <xdr:row>57</xdr:row>
      <xdr:rowOff>158750</xdr:rowOff>
    </xdr:to>
    <xdr:pic>
      <xdr:nvPicPr>
        <xdr:cNvPr id="2" name="図 1">
          <a:extLst>
            <a:ext uri="{FF2B5EF4-FFF2-40B4-BE49-F238E27FC236}">
              <a16:creationId xmlns:a16="http://schemas.microsoft.com/office/drawing/2014/main" id="{F79DBEDA-7711-4FF2-9262-094218E25B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42874" y="92980"/>
          <a:ext cx="9989738" cy="13638895"/>
        </a:xfrm>
        <a:prstGeom prst="rect">
          <a:avLst/>
        </a:prstGeom>
      </xdr:spPr>
    </xdr:pic>
    <xdr:clientData/>
  </xdr:twoCellAnchor>
  <xdr:twoCellAnchor editAs="oneCell">
    <xdr:from>
      <xdr:col>15</xdr:col>
      <xdr:colOff>204108</xdr:colOff>
      <xdr:row>0</xdr:row>
      <xdr:rowOff>79374</xdr:rowOff>
    </xdr:from>
    <xdr:to>
      <xdr:col>29</xdr:col>
      <xdr:colOff>571500</xdr:colOff>
      <xdr:row>57</xdr:row>
      <xdr:rowOff>115348</xdr:rowOff>
    </xdr:to>
    <xdr:pic>
      <xdr:nvPicPr>
        <xdr:cNvPr id="3" name="図 2">
          <a:extLst>
            <a:ext uri="{FF2B5EF4-FFF2-40B4-BE49-F238E27FC236}">
              <a16:creationId xmlns:a16="http://schemas.microsoft.com/office/drawing/2014/main" id="{8DDC8CCB-EFDC-43B5-9E94-27617C1D31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0491108" y="79374"/>
          <a:ext cx="9968592" cy="13609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594631</xdr:colOff>
      <xdr:row>3</xdr:row>
      <xdr:rowOff>115660</xdr:rowOff>
    </xdr:from>
    <xdr:to>
      <xdr:col>11</xdr:col>
      <xdr:colOff>476249</xdr:colOff>
      <xdr:row>5</xdr:row>
      <xdr:rowOff>142875</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5071381" y="1049110"/>
          <a:ext cx="3491593" cy="598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twoCellAnchor>
    <xdr:from>
      <xdr:col>7</xdr:col>
      <xdr:colOff>382701</xdr:colOff>
      <xdr:row>52</xdr:row>
      <xdr:rowOff>153080</xdr:rowOff>
    </xdr:from>
    <xdr:to>
      <xdr:col>11</xdr:col>
      <xdr:colOff>264319</xdr:colOff>
      <xdr:row>54</xdr:row>
      <xdr:rowOff>180295</xdr:rowOff>
    </xdr:to>
    <xdr:sp macro="" textlink="">
      <xdr:nvSpPr>
        <xdr:cNvPr id="130" name="テキスト ボックス 129">
          <a:extLst>
            <a:ext uri="{FF2B5EF4-FFF2-40B4-BE49-F238E27FC236}">
              <a16:creationId xmlns:a16="http://schemas.microsoft.com/office/drawing/2014/main" id="{00000000-0008-0000-0A00-000082000000}"/>
            </a:ext>
          </a:extLst>
        </xdr:cNvPr>
        <xdr:cNvSpPr txBox="1"/>
      </xdr:nvSpPr>
      <xdr:spPr>
        <a:xfrm>
          <a:off x="4864554" y="16677254"/>
          <a:ext cx="3496015" cy="605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twoCellAnchor>
    <xdr:from>
      <xdr:col>7</xdr:col>
      <xdr:colOff>408214</xdr:colOff>
      <xdr:row>101</xdr:row>
      <xdr:rowOff>170089</xdr:rowOff>
    </xdr:from>
    <xdr:to>
      <xdr:col>11</xdr:col>
      <xdr:colOff>289832</xdr:colOff>
      <xdr:row>103</xdr:row>
      <xdr:rowOff>197304</xdr:rowOff>
    </xdr:to>
    <xdr:sp macro="" textlink="">
      <xdr:nvSpPr>
        <xdr:cNvPr id="131" name="テキスト ボックス 130">
          <a:extLst>
            <a:ext uri="{FF2B5EF4-FFF2-40B4-BE49-F238E27FC236}">
              <a16:creationId xmlns:a16="http://schemas.microsoft.com/office/drawing/2014/main" id="{00000000-0008-0000-0A00-000083000000}"/>
            </a:ext>
          </a:extLst>
        </xdr:cNvPr>
        <xdr:cNvSpPr txBox="1"/>
      </xdr:nvSpPr>
      <xdr:spPr>
        <a:xfrm>
          <a:off x="4890067" y="32282946"/>
          <a:ext cx="3496015" cy="605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twoCellAnchor>
    <xdr:from>
      <xdr:col>7</xdr:col>
      <xdr:colOff>357188</xdr:colOff>
      <xdr:row>150</xdr:row>
      <xdr:rowOff>153081</xdr:rowOff>
    </xdr:from>
    <xdr:to>
      <xdr:col>11</xdr:col>
      <xdr:colOff>238806</xdr:colOff>
      <xdr:row>152</xdr:row>
      <xdr:rowOff>180296</xdr:rowOff>
    </xdr:to>
    <xdr:sp macro="" textlink="">
      <xdr:nvSpPr>
        <xdr:cNvPr id="132" name="テキスト ボックス 131">
          <a:extLst>
            <a:ext uri="{FF2B5EF4-FFF2-40B4-BE49-F238E27FC236}">
              <a16:creationId xmlns:a16="http://schemas.microsoft.com/office/drawing/2014/main" id="{00000000-0008-0000-0A00-000084000000}"/>
            </a:ext>
          </a:extLst>
        </xdr:cNvPr>
        <xdr:cNvSpPr txBox="1"/>
      </xdr:nvSpPr>
      <xdr:spPr>
        <a:xfrm>
          <a:off x="4839041" y="47854621"/>
          <a:ext cx="3496015" cy="605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twoCellAnchor>
    <xdr:from>
      <xdr:col>28</xdr:col>
      <xdr:colOff>406967</xdr:colOff>
      <xdr:row>54</xdr:row>
      <xdr:rowOff>46093</xdr:rowOff>
    </xdr:from>
    <xdr:to>
      <xdr:col>29</xdr:col>
      <xdr:colOff>222250</xdr:colOff>
      <xdr:row>54</xdr:row>
      <xdr:rowOff>262366</xdr:rowOff>
    </xdr:to>
    <xdr:sp macro="" textlink="">
      <xdr:nvSpPr>
        <xdr:cNvPr id="142" name="円/楕円 51">
          <a:extLst>
            <a:ext uri="{FF2B5EF4-FFF2-40B4-BE49-F238E27FC236}">
              <a16:creationId xmlns:a16="http://schemas.microsoft.com/office/drawing/2014/main" id="{00000000-0008-0000-0A00-00008E000000}"/>
            </a:ext>
          </a:extLst>
        </xdr:cNvPr>
        <xdr:cNvSpPr/>
      </xdr:nvSpPr>
      <xdr:spPr>
        <a:xfrm>
          <a:off x="22155717" y="17399452"/>
          <a:ext cx="648721" cy="216273"/>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185963</xdr:colOff>
      <xdr:row>103</xdr:row>
      <xdr:rowOff>38836</xdr:rowOff>
    </xdr:from>
    <xdr:to>
      <xdr:col>29</xdr:col>
      <xdr:colOff>11339</xdr:colOff>
      <xdr:row>103</xdr:row>
      <xdr:rowOff>282064</xdr:rowOff>
    </xdr:to>
    <xdr:sp macro="" textlink="">
      <xdr:nvSpPr>
        <xdr:cNvPr id="144" name="円/楕円 51">
          <a:extLst>
            <a:ext uri="{FF2B5EF4-FFF2-40B4-BE49-F238E27FC236}">
              <a16:creationId xmlns:a16="http://schemas.microsoft.com/office/drawing/2014/main" id="{00000000-0008-0000-0A00-000090000000}"/>
            </a:ext>
          </a:extLst>
        </xdr:cNvPr>
        <xdr:cNvSpPr/>
      </xdr:nvSpPr>
      <xdr:spPr>
        <a:xfrm>
          <a:off x="21934713" y="33237430"/>
          <a:ext cx="658814" cy="243228"/>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285182</xdr:colOff>
      <xdr:row>151</xdr:row>
      <xdr:rowOff>227351</xdr:rowOff>
    </xdr:from>
    <xdr:to>
      <xdr:col>29</xdr:col>
      <xdr:colOff>110558</xdr:colOff>
      <xdr:row>152</xdr:row>
      <xdr:rowOff>182845</xdr:rowOff>
    </xdr:to>
    <xdr:sp macro="" textlink="">
      <xdr:nvSpPr>
        <xdr:cNvPr id="147" name="円/楕円 51">
          <a:extLst>
            <a:ext uri="{FF2B5EF4-FFF2-40B4-BE49-F238E27FC236}">
              <a16:creationId xmlns:a16="http://schemas.microsoft.com/office/drawing/2014/main" id="{00000000-0008-0000-0A00-000093000000}"/>
            </a:ext>
          </a:extLst>
        </xdr:cNvPr>
        <xdr:cNvSpPr/>
      </xdr:nvSpPr>
      <xdr:spPr>
        <a:xfrm>
          <a:off x="22033932" y="48983445"/>
          <a:ext cx="658814" cy="243228"/>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594631</xdr:colOff>
      <xdr:row>199</xdr:row>
      <xdr:rowOff>115660</xdr:rowOff>
    </xdr:from>
    <xdr:to>
      <xdr:col>11</xdr:col>
      <xdr:colOff>476249</xdr:colOff>
      <xdr:row>201</xdr:row>
      <xdr:rowOff>142875</xdr:rowOff>
    </xdr:to>
    <xdr:sp macro="" textlink="">
      <xdr:nvSpPr>
        <xdr:cNvPr id="149" name="テキスト ボックス 148">
          <a:extLst>
            <a:ext uri="{FF2B5EF4-FFF2-40B4-BE49-F238E27FC236}">
              <a16:creationId xmlns:a16="http://schemas.microsoft.com/office/drawing/2014/main" id="{00000000-0008-0000-0A00-000095000000}"/>
            </a:ext>
          </a:extLst>
        </xdr:cNvPr>
        <xdr:cNvSpPr txBox="1"/>
      </xdr:nvSpPr>
      <xdr:spPr>
        <a:xfrm>
          <a:off x="5515881" y="1052285"/>
          <a:ext cx="3501118" cy="598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twoCellAnchor>
    <xdr:from>
      <xdr:col>28</xdr:col>
      <xdr:colOff>86744</xdr:colOff>
      <xdr:row>201</xdr:row>
      <xdr:rowOff>9070</xdr:rowOff>
    </xdr:from>
    <xdr:to>
      <xdr:col>28</xdr:col>
      <xdr:colOff>745558</xdr:colOff>
      <xdr:row>201</xdr:row>
      <xdr:rowOff>252298</xdr:rowOff>
    </xdr:to>
    <xdr:sp macro="" textlink="">
      <xdr:nvSpPr>
        <xdr:cNvPr id="150" name="円/楕円 51">
          <a:extLst>
            <a:ext uri="{FF2B5EF4-FFF2-40B4-BE49-F238E27FC236}">
              <a16:creationId xmlns:a16="http://schemas.microsoft.com/office/drawing/2014/main" id="{00000000-0008-0000-0A00-000096000000}"/>
            </a:ext>
          </a:extLst>
        </xdr:cNvPr>
        <xdr:cNvSpPr/>
      </xdr:nvSpPr>
      <xdr:spPr>
        <a:xfrm>
          <a:off x="21835494" y="64898133"/>
          <a:ext cx="658814" cy="243228"/>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381000</xdr:colOff>
      <xdr:row>1</xdr:row>
      <xdr:rowOff>133350</xdr:rowOff>
    </xdr:from>
    <xdr:to>
      <xdr:col>34</xdr:col>
      <xdr:colOff>512206</xdr:colOff>
      <xdr:row>6</xdr:row>
      <xdr:rowOff>33867</xdr:rowOff>
    </xdr:to>
    <xdr:sp macro="" textlink="">
      <xdr:nvSpPr>
        <xdr:cNvPr id="2" name="正方形/長方形 1">
          <a:extLst>
            <a:ext uri="{FF2B5EF4-FFF2-40B4-BE49-F238E27FC236}">
              <a16:creationId xmlns:a16="http://schemas.microsoft.com/office/drawing/2014/main" id="{E593A52F-77AC-48AB-8DD9-326435425B8A}"/>
            </a:ext>
          </a:extLst>
        </xdr:cNvPr>
        <xdr:cNvSpPr/>
      </xdr:nvSpPr>
      <xdr:spPr>
        <a:xfrm>
          <a:off x="22250400" y="381000"/>
          <a:ext cx="5160406" cy="148166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181314</xdr:colOff>
      <xdr:row>3</xdr:row>
      <xdr:rowOff>51025</xdr:rowOff>
    </xdr:from>
    <xdr:to>
      <xdr:col>7</xdr:col>
      <xdr:colOff>906576</xdr:colOff>
      <xdr:row>5</xdr:row>
      <xdr:rowOff>166687</xdr:rowOff>
    </xdr:to>
    <xdr:sp macro="" textlink="">
      <xdr:nvSpPr>
        <xdr:cNvPr id="2" name="テキスト ボックス 1">
          <a:extLst>
            <a:ext uri="{FF2B5EF4-FFF2-40B4-BE49-F238E27FC236}">
              <a16:creationId xmlns:a16="http://schemas.microsoft.com/office/drawing/2014/main" id="{BF4213B0-59D3-4586-B2EF-804BC01A9D10}"/>
            </a:ext>
          </a:extLst>
        </xdr:cNvPr>
        <xdr:cNvSpPr txBox="1"/>
      </xdr:nvSpPr>
      <xdr:spPr>
        <a:xfrm>
          <a:off x="5372439" y="979713"/>
          <a:ext cx="3439887" cy="68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twoCellAnchor editAs="oneCell">
    <xdr:from>
      <xdr:col>16</xdr:col>
      <xdr:colOff>266700</xdr:colOff>
      <xdr:row>2</xdr:row>
      <xdr:rowOff>38100</xdr:rowOff>
    </xdr:from>
    <xdr:to>
      <xdr:col>22</xdr:col>
      <xdr:colOff>413453</xdr:colOff>
      <xdr:row>7</xdr:row>
      <xdr:rowOff>26799</xdr:rowOff>
    </xdr:to>
    <xdr:pic>
      <xdr:nvPicPr>
        <xdr:cNvPr id="4" name="図 3">
          <a:extLst>
            <a:ext uri="{FF2B5EF4-FFF2-40B4-BE49-F238E27FC236}">
              <a16:creationId xmlns:a16="http://schemas.microsoft.com/office/drawing/2014/main" id="{C9982333-4407-9F43-900C-FCD3779B90BE}"/>
            </a:ext>
          </a:extLst>
        </xdr:cNvPr>
        <xdr:cNvPicPr>
          <a:picLocks noChangeAspect="1"/>
        </xdr:cNvPicPr>
      </xdr:nvPicPr>
      <xdr:blipFill>
        <a:blip xmlns:r="http://schemas.openxmlformats.org/officeDocument/2006/relationships" r:embed="rId1"/>
        <a:stretch>
          <a:fillRect/>
        </a:stretch>
      </xdr:blipFill>
      <xdr:spPr>
        <a:xfrm>
          <a:off x="22098000" y="704850"/>
          <a:ext cx="5175953" cy="1493649"/>
        </a:xfrm>
        <a:prstGeom prst="rect">
          <a:avLst/>
        </a:prstGeom>
      </xdr:spPr>
    </xdr:pic>
    <xdr:clientData/>
  </xdr:twoCellAnchor>
  <xdr:twoCellAnchor>
    <xdr:from>
      <xdr:col>6</xdr:col>
      <xdr:colOff>181314</xdr:colOff>
      <xdr:row>101</xdr:row>
      <xdr:rowOff>51025</xdr:rowOff>
    </xdr:from>
    <xdr:to>
      <xdr:col>7</xdr:col>
      <xdr:colOff>906576</xdr:colOff>
      <xdr:row>103</xdr:row>
      <xdr:rowOff>166687</xdr:rowOff>
    </xdr:to>
    <xdr:sp macro="" textlink="">
      <xdr:nvSpPr>
        <xdr:cNvPr id="5" name="テキスト ボックス 4">
          <a:extLst>
            <a:ext uri="{FF2B5EF4-FFF2-40B4-BE49-F238E27FC236}">
              <a16:creationId xmlns:a16="http://schemas.microsoft.com/office/drawing/2014/main" id="{661D32BD-07B5-4B08-94E0-B14EA7C8C99E}"/>
            </a:ext>
          </a:extLst>
        </xdr:cNvPr>
        <xdr:cNvSpPr txBox="1"/>
      </xdr:nvSpPr>
      <xdr:spPr>
        <a:xfrm>
          <a:off x="5372439" y="979713"/>
          <a:ext cx="3439887" cy="68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twoCellAnchor>
    <xdr:from>
      <xdr:col>6</xdr:col>
      <xdr:colOff>181314</xdr:colOff>
      <xdr:row>150</xdr:row>
      <xdr:rowOff>51025</xdr:rowOff>
    </xdr:from>
    <xdr:to>
      <xdr:col>7</xdr:col>
      <xdr:colOff>906576</xdr:colOff>
      <xdr:row>152</xdr:row>
      <xdr:rowOff>166687</xdr:rowOff>
    </xdr:to>
    <xdr:sp macro="" textlink="">
      <xdr:nvSpPr>
        <xdr:cNvPr id="6" name="テキスト ボックス 5">
          <a:extLst>
            <a:ext uri="{FF2B5EF4-FFF2-40B4-BE49-F238E27FC236}">
              <a16:creationId xmlns:a16="http://schemas.microsoft.com/office/drawing/2014/main" id="{EF22032D-AB61-4149-845C-B545F0C9656E}"/>
            </a:ext>
          </a:extLst>
        </xdr:cNvPr>
        <xdr:cNvSpPr txBox="1"/>
      </xdr:nvSpPr>
      <xdr:spPr>
        <a:xfrm>
          <a:off x="5372439" y="979713"/>
          <a:ext cx="3439887" cy="68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twoCellAnchor>
    <xdr:from>
      <xdr:col>6</xdr:col>
      <xdr:colOff>181314</xdr:colOff>
      <xdr:row>199</xdr:row>
      <xdr:rowOff>51025</xdr:rowOff>
    </xdr:from>
    <xdr:to>
      <xdr:col>7</xdr:col>
      <xdr:colOff>906576</xdr:colOff>
      <xdr:row>201</xdr:row>
      <xdr:rowOff>166687</xdr:rowOff>
    </xdr:to>
    <xdr:sp macro="" textlink="">
      <xdr:nvSpPr>
        <xdr:cNvPr id="7" name="テキスト ボックス 6">
          <a:extLst>
            <a:ext uri="{FF2B5EF4-FFF2-40B4-BE49-F238E27FC236}">
              <a16:creationId xmlns:a16="http://schemas.microsoft.com/office/drawing/2014/main" id="{5B0B7CD1-D297-43B1-B59C-25DD0592CD79}"/>
            </a:ext>
          </a:extLst>
        </xdr:cNvPr>
        <xdr:cNvSpPr txBox="1"/>
      </xdr:nvSpPr>
      <xdr:spPr>
        <a:xfrm>
          <a:off x="5372439" y="979713"/>
          <a:ext cx="3439887" cy="68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twoCellAnchor>
    <xdr:from>
      <xdr:col>6</xdr:col>
      <xdr:colOff>181314</xdr:colOff>
      <xdr:row>52</xdr:row>
      <xdr:rowOff>51025</xdr:rowOff>
    </xdr:from>
    <xdr:to>
      <xdr:col>7</xdr:col>
      <xdr:colOff>906576</xdr:colOff>
      <xdr:row>54</xdr:row>
      <xdr:rowOff>166687</xdr:rowOff>
    </xdr:to>
    <xdr:sp macro="" textlink="">
      <xdr:nvSpPr>
        <xdr:cNvPr id="8" name="テキスト ボックス 7">
          <a:extLst>
            <a:ext uri="{FF2B5EF4-FFF2-40B4-BE49-F238E27FC236}">
              <a16:creationId xmlns:a16="http://schemas.microsoft.com/office/drawing/2014/main" id="{CAF149B0-7194-455D-98F7-C11B4B569698}"/>
            </a:ext>
          </a:extLst>
        </xdr:cNvPr>
        <xdr:cNvSpPr txBox="1"/>
      </xdr:nvSpPr>
      <xdr:spPr>
        <a:xfrm>
          <a:off x="5372439" y="979713"/>
          <a:ext cx="3439887" cy="6871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　本書面に記載した内容は、作業員名簿として、安全衛生管理や労働災害発生時の緊急連絡  ・対応のために元請負業者に提示することについて、記載者本人は同意しています。</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571500</xdr:colOff>
      <xdr:row>1</xdr:row>
      <xdr:rowOff>47625</xdr:rowOff>
    </xdr:from>
    <xdr:to>
      <xdr:col>18</xdr:col>
      <xdr:colOff>426526</xdr:colOff>
      <xdr:row>6</xdr:row>
      <xdr:rowOff>10332</xdr:rowOff>
    </xdr:to>
    <xdr:sp macro="" textlink="">
      <xdr:nvSpPr>
        <xdr:cNvPr id="2" name="正方形/長方形 1">
          <a:extLst>
            <a:ext uri="{FF2B5EF4-FFF2-40B4-BE49-F238E27FC236}">
              <a16:creationId xmlns:a16="http://schemas.microsoft.com/office/drawing/2014/main" id="{EB3B7BDE-3D86-4ADE-B669-48CEE48F9387}"/>
            </a:ext>
          </a:extLst>
        </xdr:cNvPr>
        <xdr:cNvSpPr/>
      </xdr:nvSpPr>
      <xdr:spPr>
        <a:xfrm>
          <a:off x="7153275" y="295275"/>
          <a:ext cx="5189026" cy="151528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95250</xdr:colOff>
      <xdr:row>0</xdr:row>
      <xdr:rowOff>38100</xdr:rowOff>
    </xdr:from>
    <xdr:to>
      <xdr:col>19</xdr:col>
      <xdr:colOff>542925</xdr:colOff>
      <xdr:row>37</xdr:row>
      <xdr:rowOff>161925</xdr:rowOff>
    </xdr:to>
    <xdr:pic>
      <xdr:nvPicPr>
        <xdr:cNvPr id="2" name="図 1">
          <a:extLst>
            <a:ext uri="{FF2B5EF4-FFF2-40B4-BE49-F238E27FC236}">
              <a16:creationId xmlns:a16="http://schemas.microsoft.com/office/drawing/2014/main" id="{509F69AC-F6AB-4315-BD13-596704BBC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0" y="38100"/>
          <a:ext cx="6534150" cy="10086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304800</xdr:colOff>
      <xdr:row>3</xdr:row>
      <xdr:rowOff>38100</xdr:rowOff>
    </xdr:from>
    <xdr:to>
      <xdr:col>24</xdr:col>
      <xdr:colOff>159826</xdr:colOff>
      <xdr:row>8</xdr:row>
      <xdr:rowOff>96057</xdr:rowOff>
    </xdr:to>
    <xdr:sp macro="" textlink="">
      <xdr:nvSpPr>
        <xdr:cNvPr id="2" name="正方形/長方形 1">
          <a:extLst>
            <a:ext uri="{FF2B5EF4-FFF2-40B4-BE49-F238E27FC236}">
              <a16:creationId xmlns:a16="http://schemas.microsoft.com/office/drawing/2014/main" id="{8C6EBA23-0544-4C35-AA1A-A7BA8EA8E53F}"/>
            </a:ext>
          </a:extLst>
        </xdr:cNvPr>
        <xdr:cNvSpPr/>
      </xdr:nvSpPr>
      <xdr:spPr>
        <a:xfrm>
          <a:off x="6867525" y="600075"/>
          <a:ext cx="5189026" cy="151528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22</xdr:col>
      <xdr:colOff>342900</xdr:colOff>
      <xdr:row>0</xdr:row>
      <xdr:rowOff>266700</xdr:rowOff>
    </xdr:from>
    <xdr:to>
      <xdr:col>30</xdr:col>
      <xdr:colOff>197926</xdr:colOff>
      <xdr:row>10</xdr:row>
      <xdr:rowOff>143682</xdr:rowOff>
    </xdr:to>
    <xdr:sp macro="" textlink="">
      <xdr:nvSpPr>
        <xdr:cNvPr id="2" name="正方形/長方形 1">
          <a:extLst>
            <a:ext uri="{FF2B5EF4-FFF2-40B4-BE49-F238E27FC236}">
              <a16:creationId xmlns:a16="http://schemas.microsoft.com/office/drawing/2014/main" id="{568ED07D-333D-408E-A864-118E4646DD95}"/>
            </a:ext>
          </a:extLst>
        </xdr:cNvPr>
        <xdr:cNvSpPr/>
      </xdr:nvSpPr>
      <xdr:spPr>
        <a:xfrm>
          <a:off x="6858000" y="266700"/>
          <a:ext cx="5189026" cy="151528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121227</xdr:colOff>
      <xdr:row>2</xdr:row>
      <xdr:rowOff>51954</xdr:rowOff>
    </xdr:from>
    <xdr:to>
      <xdr:col>30</xdr:col>
      <xdr:colOff>147204</xdr:colOff>
      <xdr:row>14</xdr:row>
      <xdr:rowOff>69272</xdr:rowOff>
    </xdr:to>
    <xdr:sp macro="" textlink="">
      <xdr:nvSpPr>
        <xdr:cNvPr id="2" name="正方形/長方形 1">
          <a:extLst>
            <a:ext uri="{FF2B5EF4-FFF2-40B4-BE49-F238E27FC236}">
              <a16:creationId xmlns:a16="http://schemas.microsoft.com/office/drawing/2014/main" id="{71595FA8-6C34-410C-BB48-8B5C9AE677FF}"/>
            </a:ext>
          </a:extLst>
        </xdr:cNvPr>
        <xdr:cNvSpPr/>
      </xdr:nvSpPr>
      <xdr:spPr>
        <a:xfrm>
          <a:off x="7245927" y="442479"/>
          <a:ext cx="6550602" cy="2074718"/>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（）書きなどは上から入力すると自動的に（）書きになります。</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9</xdr:col>
      <xdr:colOff>346365</xdr:colOff>
      <xdr:row>15</xdr:row>
      <xdr:rowOff>147204</xdr:rowOff>
    </xdr:from>
    <xdr:to>
      <xdr:col>10</xdr:col>
      <xdr:colOff>280557</xdr:colOff>
      <xdr:row>17</xdr:row>
      <xdr:rowOff>64077</xdr:rowOff>
    </xdr:to>
    <xdr:sp macro="" textlink="">
      <xdr:nvSpPr>
        <xdr:cNvPr id="3" name="楕円 2">
          <a:extLst>
            <a:ext uri="{FF2B5EF4-FFF2-40B4-BE49-F238E27FC236}">
              <a16:creationId xmlns:a16="http://schemas.microsoft.com/office/drawing/2014/main" id="{5D9479F1-69CE-427A-A279-C9E15F9FC9C7}"/>
            </a:ext>
          </a:extLst>
        </xdr:cNvPr>
        <xdr:cNvSpPr/>
      </xdr:nvSpPr>
      <xdr:spPr>
        <a:xfrm>
          <a:off x="3619501" y="2788227"/>
          <a:ext cx="289215" cy="29787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233795</xdr:colOff>
      <xdr:row>27</xdr:row>
      <xdr:rowOff>164523</xdr:rowOff>
    </xdr:from>
    <xdr:to>
      <xdr:col>6</xdr:col>
      <xdr:colOff>8659</xdr:colOff>
      <xdr:row>29</xdr:row>
      <xdr:rowOff>34159</xdr:rowOff>
    </xdr:to>
    <xdr:sp macro="" textlink="">
      <xdr:nvSpPr>
        <xdr:cNvPr id="4" name="楕円 3">
          <a:extLst>
            <a:ext uri="{FF2B5EF4-FFF2-40B4-BE49-F238E27FC236}">
              <a16:creationId xmlns:a16="http://schemas.microsoft.com/office/drawing/2014/main" id="{98BBCFA7-8BF7-4536-8BE8-3B45C72C7C6D}"/>
            </a:ext>
          </a:extLst>
        </xdr:cNvPr>
        <xdr:cNvSpPr/>
      </xdr:nvSpPr>
      <xdr:spPr>
        <a:xfrm>
          <a:off x="1376795" y="5091546"/>
          <a:ext cx="839932" cy="25063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285749</xdr:colOff>
      <xdr:row>29</xdr:row>
      <xdr:rowOff>129886</xdr:rowOff>
    </xdr:from>
    <xdr:to>
      <xdr:col>5</xdr:col>
      <xdr:colOff>219942</xdr:colOff>
      <xdr:row>31</xdr:row>
      <xdr:rowOff>46759</xdr:rowOff>
    </xdr:to>
    <xdr:sp macro="" textlink="">
      <xdr:nvSpPr>
        <xdr:cNvPr id="5" name="楕円 4">
          <a:extLst>
            <a:ext uri="{FF2B5EF4-FFF2-40B4-BE49-F238E27FC236}">
              <a16:creationId xmlns:a16="http://schemas.microsoft.com/office/drawing/2014/main" id="{C0A35F15-75A1-45C3-8366-9C12540920E4}"/>
            </a:ext>
          </a:extLst>
        </xdr:cNvPr>
        <xdr:cNvSpPr/>
      </xdr:nvSpPr>
      <xdr:spPr>
        <a:xfrm>
          <a:off x="1783772" y="5437909"/>
          <a:ext cx="289215" cy="29787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91786</xdr:colOff>
      <xdr:row>29</xdr:row>
      <xdr:rowOff>135082</xdr:rowOff>
    </xdr:from>
    <xdr:to>
      <xdr:col>10</xdr:col>
      <xdr:colOff>25978</xdr:colOff>
      <xdr:row>31</xdr:row>
      <xdr:rowOff>51955</xdr:rowOff>
    </xdr:to>
    <xdr:sp macro="" textlink="">
      <xdr:nvSpPr>
        <xdr:cNvPr id="6" name="楕円 5">
          <a:extLst>
            <a:ext uri="{FF2B5EF4-FFF2-40B4-BE49-F238E27FC236}">
              <a16:creationId xmlns:a16="http://schemas.microsoft.com/office/drawing/2014/main" id="{B4179752-B7DC-43CB-A249-4BFD54087A2A}"/>
            </a:ext>
          </a:extLst>
        </xdr:cNvPr>
        <xdr:cNvSpPr/>
      </xdr:nvSpPr>
      <xdr:spPr>
        <a:xfrm>
          <a:off x="3364922" y="5443105"/>
          <a:ext cx="289215" cy="29787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53686</xdr:colOff>
      <xdr:row>30</xdr:row>
      <xdr:rowOff>140278</xdr:rowOff>
    </xdr:from>
    <xdr:to>
      <xdr:col>6</xdr:col>
      <xdr:colOff>342901</xdr:colOff>
      <xdr:row>32</xdr:row>
      <xdr:rowOff>57151</xdr:rowOff>
    </xdr:to>
    <xdr:sp macro="" textlink="">
      <xdr:nvSpPr>
        <xdr:cNvPr id="7" name="楕円 6">
          <a:extLst>
            <a:ext uri="{FF2B5EF4-FFF2-40B4-BE49-F238E27FC236}">
              <a16:creationId xmlns:a16="http://schemas.microsoft.com/office/drawing/2014/main" id="{8BE553AE-A7E8-402E-B166-C1D1583F490A}"/>
            </a:ext>
          </a:extLst>
        </xdr:cNvPr>
        <xdr:cNvSpPr/>
      </xdr:nvSpPr>
      <xdr:spPr>
        <a:xfrm>
          <a:off x="2261754" y="5638801"/>
          <a:ext cx="289215" cy="29787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67540</xdr:colOff>
      <xdr:row>30</xdr:row>
      <xdr:rowOff>154133</xdr:rowOff>
    </xdr:from>
    <xdr:to>
      <xdr:col>11</xdr:col>
      <xdr:colOff>1732</xdr:colOff>
      <xdr:row>32</xdr:row>
      <xdr:rowOff>71006</xdr:rowOff>
    </xdr:to>
    <xdr:sp macro="" textlink="">
      <xdr:nvSpPr>
        <xdr:cNvPr id="8" name="楕円 7">
          <a:extLst>
            <a:ext uri="{FF2B5EF4-FFF2-40B4-BE49-F238E27FC236}">
              <a16:creationId xmlns:a16="http://schemas.microsoft.com/office/drawing/2014/main" id="{F8E28AD9-6A57-4BE3-A700-D81179E97A2C}"/>
            </a:ext>
          </a:extLst>
        </xdr:cNvPr>
        <xdr:cNvSpPr/>
      </xdr:nvSpPr>
      <xdr:spPr>
        <a:xfrm>
          <a:off x="3695699" y="5652656"/>
          <a:ext cx="289215" cy="29787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263235</xdr:colOff>
      <xdr:row>30</xdr:row>
      <xdr:rowOff>150669</xdr:rowOff>
    </xdr:from>
    <xdr:to>
      <xdr:col>16</xdr:col>
      <xdr:colOff>197428</xdr:colOff>
      <xdr:row>32</xdr:row>
      <xdr:rowOff>67542</xdr:rowOff>
    </xdr:to>
    <xdr:sp macro="" textlink="">
      <xdr:nvSpPr>
        <xdr:cNvPr id="9" name="楕円 8">
          <a:extLst>
            <a:ext uri="{FF2B5EF4-FFF2-40B4-BE49-F238E27FC236}">
              <a16:creationId xmlns:a16="http://schemas.microsoft.com/office/drawing/2014/main" id="{BFD91C35-99BF-4E29-96E7-0CC359CACF37}"/>
            </a:ext>
          </a:extLst>
        </xdr:cNvPr>
        <xdr:cNvSpPr/>
      </xdr:nvSpPr>
      <xdr:spPr>
        <a:xfrm>
          <a:off x="5666508" y="5649192"/>
          <a:ext cx="289215" cy="29787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95251</xdr:colOff>
      <xdr:row>32</xdr:row>
      <xdr:rowOff>164522</xdr:rowOff>
    </xdr:from>
    <xdr:to>
      <xdr:col>11</xdr:col>
      <xdr:colOff>225137</xdr:colOff>
      <xdr:row>34</xdr:row>
      <xdr:rowOff>34158</xdr:rowOff>
    </xdr:to>
    <xdr:sp macro="" textlink="">
      <xdr:nvSpPr>
        <xdr:cNvPr id="12" name="楕円 11">
          <a:extLst>
            <a:ext uri="{FF2B5EF4-FFF2-40B4-BE49-F238E27FC236}">
              <a16:creationId xmlns:a16="http://schemas.microsoft.com/office/drawing/2014/main" id="{6FEE040E-1D42-4D22-BBFC-BDBE72A5B6B1}"/>
            </a:ext>
          </a:extLst>
        </xdr:cNvPr>
        <xdr:cNvSpPr/>
      </xdr:nvSpPr>
      <xdr:spPr>
        <a:xfrm>
          <a:off x="3368387" y="6044045"/>
          <a:ext cx="839932" cy="25063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26843</xdr:colOff>
      <xdr:row>43</xdr:row>
      <xdr:rowOff>130753</xdr:rowOff>
    </xdr:from>
    <xdr:to>
      <xdr:col>0</xdr:col>
      <xdr:colOff>316058</xdr:colOff>
      <xdr:row>45</xdr:row>
      <xdr:rowOff>82263</xdr:rowOff>
    </xdr:to>
    <xdr:sp macro="" textlink="">
      <xdr:nvSpPr>
        <xdr:cNvPr id="13" name="楕円 12">
          <a:extLst>
            <a:ext uri="{FF2B5EF4-FFF2-40B4-BE49-F238E27FC236}">
              <a16:creationId xmlns:a16="http://schemas.microsoft.com/office/drawing/2014/main" id="{CCEBC5AC-7F24-4838-AAD1-4E0F1BAF717E}"/>
            </a:ext>
          </a:extLst>
        </xdr:cNvPr>
        <xdr:cNvSpPr/>
      </xdr:nvSpPr>
      <xdr:spPr>
        <a:xfrm>
          <a:off x="26843" y="7998403"/>
          <a:ext cx="289215" cy="2944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32904</xdr:colOff>
      <xdr:row>42</xdr:row>
      <xdr:rowOff>109105</xdr:rowOff>
    </xdr:from>
    <xdr:to>
      <xdr:col>7</xdr:col>
      <xdr:colOff>322119</xdr:colOff>
      <xdr:row>44</xdr:row>
      <xdr:rowOff>60615</xdr:rowOff>
    </xdr:to>
    <xdr:sp macro="" textlink="">
      <xdr:nvSpPr>
        <xdr:cNvPr id="14" name="楕円 13">
          <a:extLst>
            <a:ext uri="{FF2B5EF4-FFF2-40B4-BE49-F238E27FC236}">
              <a16:creationId xmlns:a16="http://schemas.microsoft.com/office/drawing/2014/main" id="{80223447-1EB6-4F61-9199-6EBBF228D3ED}"/>
            </a:ext>
          </a:extLst>
        </xdr:cNvPr>
        <xdr:cNvSpPr/>
      </xdr:nvSpPr>
      <xdr:spPr>
        <a:xfrm>
          <a:off x="2576079" y="7805305"/>
          <a:ext cx="289215" cy="2944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27708</xdr:colOff>
      <xdr:row>37</xdr:row>
      <xdr:rowOff>114300</xdr:rowOff>
    </xdr:from>
    <xdr:to>
      <xdr:col>7</xdr:col>
      <xdr:colOff>316923</xdr:colOff>
      <xdr:row>39</xdr:row>
      <xdr:rowOff>65810</xdr:rowOff>
    </xdr:to>
    <xdr:sp macro="" textlink="">
      <xdr:nvSpPr>
        <xdr:cNvPr id="15" name="楕円 14">
          <a:extLst>
            <a:ext uri="{FF2B5EF4-FFF2-40B4-BE49-F238E27FC236}">
              <a16:creationId xmlns:a16="http://schemas.microsoft.com/office/drawing/2014/main" id="{C8BEECD5-6941-4165-A7B3-CC56EBA37ED1}"/>
            </a:ext>
          </a:extLst>
        </xdr:cNvPr>
        <xdr:cNvSpPr/>
      </xdr:nvSpPr>
      <xdr:spPr>
        <a:xfrm>
          <a:off x="2570883" y="6953250"/>
          <a:ext cx="289215" cy="29441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16451</xdr:colOff>
      <xdr:row>39</xdr:row>
      <xdr:rowOff>127289</xdr:rowOff>
    </xdr:from>
    <xdr:to>
      <xdr:col>14</xdr:col>
      <xdr:colOff>305666</xdr:colOff>
      <xdr:row>41</xdr:row>
      <xdr:rowOff>78798</xdr:rowOff>
    </xdr:to>
    <xdr:sp macro="" textlink="">
      <xdr:nvSpPr>
        <xdr:cNvPr id="16" name="楕円 15">
          <a:extLst>
            <a:ext uri="{FF2B5EF4-FFF2-40B4-BE49-F238E27FC236}">
              <a16:creationId xmlns:a16="http://schemas.microsoft.com/office/drawing/2014/main" id="{9662021B-3D77-4FA6-A358-B787C10B3DA8}"/>
            </a:ext>
          </a:extLst>
        </xdr:cNvPr>
        <xdr:cNvSpPr/>
      </xdr:nvSpPr>
      <xdr:spPr>
        <a:xfrm>
          <a:off x="5026601" y="7309139"/>
          <a:ext cx="289215" cy="29440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34637</xdr:colOff>
      <xdr:row>39</xdr:row>
      <xdr:rowOff>109971</xdr:rowOff>
    </xdr:from>
    <xdr:to>
      <xdr:col>0</xdr:col>
      <xdr:colOff>323852</xdr:colOff>
      <xdr:row>41</xdr:row>
      <xdr:rowOff>61480</xdr:rowOff>
    </xdr:to>
    <xdr:sp macro="" textlink="">
      <xdr:nvSpPr>
        <xdr:cNvPr id="17" name="楕円 16">
          <a:extLst>
            <a:ext uri="{FF2B5EF4-FFF2-40B4-BE49-F238E27FC236}">
              <a16:creationId xmlns:a16="http://schemas.microsoft.com/office/drawing/2014/main" id="{E0C5ADA9-6D9F-494F-B4DE-870E30CC74C8}"/>
            </a:ext>
          </a:extLst>
        </xdr:cNvPr>
        <xdr:cNvSpPr/>
      </xdr:nvSpPr>
      <xdr:spPr>
        <a:xfrm>
          <a:off x="34637" y="7291821"/>
          <a:ext cx="289215" cy="29440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149803</xdr:colOff>
      <xdr:row>59</xdr:row>
      <xdr:rowOff>27708</xdr:rowOff>
    </xdr:from>
    <xdr:to>
      <xdr:col>14</xdr:col>
      <xdr:colOff>11256</xdr:colOff>
      <xdr:row>69</xdr:row>
      <xdr:rowOff>164523</xdr:rowOff>
    </xdr:to>
    <xdr:sp macro="" textlink="">
      <xdr:nvSpPr>
        <xdr:cNvPr id="18" name="テキスト ボックス 17">
          <a:extLst>
            <a:ext uri="{FF2B5EF4-FFF2-40B4-BE49-F238E27FC236}">
              <a16:creationId xmlns:a16="http://schemas.microsoft.com/office/drawing/2014/main" id="{D7BC0A55-A26C-49F9-AEB6-8BA96DE1DD6E}"/>
            </a:ext>
          </a:extLst>
        </xdr:cNvPr>
        <xdr:cNvSpPr txBox="1"/>
      </xdr:nvSpPr>
      <xdr:spPr>
        <a:xfrm>
          <a:off x="149803" y="11029083"/>
          <a:ext cx="4871603" cy="2041815"/>
        </a:xfrm>
        <a:prstGeom prst="rect">
          <a:avLst/>
        </a:prstGeom>
        <a:solidFill>
          <a:schemeClr val="bg1"/>
        </a:solidFill>
        <a:ln w="28575" cmpd="sng">
          <a:solidFill>
            <a:srgbClr val="FF0000"/>
          </a:solidFill>
          <a:prstDash val="lg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記入例</a:t>
          </a:r>
          <a:endParaRPr kumimoji="1" lang="en-US" altLang="ja-JP" sz="1100"/>
        </a:p>
        <a:p>
          <a:r>
            <a:rPr kumimoji="1" lang="ja-JP" altLang="en-US" sz="1100"/>
            <a:t>氏名：佐藤</a:t>
          </a:r>
          <a:r>
            <a:rPr kumimoji="1" lang="ja-JP" altLang="en-US" sz="1100" baseline="0"/>
            <a:t> </a:t>
          </a:r>
          <a:r>
            <a:rPr kumimoji="1" lang="ja-JP" altLang="en-US" sz="1100"/>
            <a:t>太郎（昭和</a:t>
          </a:r>
          <a:r>
            <a:rPr kumimoji="1" lang="en-US" altLang="ja-JP" sz="1100"/>
            <a:t>52</a:t>
          </a:r>
          <a:r>
            <a:rPr kumimoji="1" lang="ja-JP" altLang="en-US" sz="1100"/>
            <a:t>年</a:t>
          </a:r>
          <a:r>
            <a:rPr kumimoji="1" lang="en-US" altLang="ja-JP" sz="1100"/>
            <a:t>6</a:t>
          </a:r>
          <a:r>
            <a:rPr kumimoji="1" lang="ja-JP" altLang="en-US" sz="1100"/>
            <a:t>月</a:t>
          </a:r>
          <a:r>
            <a:rPr kumimoji="1" lang="en-US" altLang="ja-JP" sz="1100"/>
            <a:t>12</a:t>
          </a:r>
          <a:r>
            <a:rPr kumimoji="1" lang="ja-JP" altLang="en-US" sz="1100"/>
            <a:t>日生</a:t>
          </a:r>
          <a:r>
            <a:rPr kumimoji="1" lang="ja-JP" altLang="en-US" sz="1100" baseline="0"/>
            <a:t> </a:t>
          </a:r>
          <a:r>
            <a:rPr kumimoji="1" lang="en-US" altLang="ja-JP" sz="1100"/>
            <a:t>46</a:t>
          </a:r>
          <a:r>
            <a:rPr kumimoji="1" lang="ja-JP" altLang="en-US" sz="1100"/>
            <a:t>歳</a:t>
          </a:r>
          <a:r>
            <a:rPr kumimoji="1" lang="ja-JP" altLang="en-US" sz="1100" baseline="0"/>
            <a:t> </a:t>
          </a:r>
          <a:r>
            <a:rPr kumimoji="1" lang="ja-JP" altLang="en-US" sz="1100"/>
            <a:t>男性</a:t>
          </a:r>
          <a:r>
            <a:rPr kumimoji="1" lang="ja-JP" altLang="en-US" sz="1100" baseline="0"/>
            <a:t>）</a:t>
          </a:r>
          <a:endParaRPr kumimoji="1" lang="en-US" altLang="ja-JP" sz="1100" baseline="0"/>
        </a:p>
        <a:p>
          <a:r>
            <a:rPr kumimoji="1" lang="ja-JP" altLang="en-US" sz="1100" baseline="0"/>
            <a:t>現住所：愛知県豊川市〇〇町○－○　▲▲アパート</a:t>
          </a:r>
          <a:r>
            <a:rPr kumimoji="1" lang="en-US" altLang="ja-JP" sz="1100" baseline="0"/>
            <a:t>100</a:t>
          </a:r>
          <a:r>
            <a:rPr kumimoji="1" lang="ja-JP" altLang="en-US" sz="1100" baseline="0"/>
            <a:t>号室</a:t>
          </a:r>
          <a:endParaRPr kumimoji="1" lang="en-US" altLang="ja-JP" sz="1100" baseline="0"/>
        </a:p>
        <a:p>
          <a:r>
            <a:rPr kumimoji="1" lang="ja-JP" altLang="en-US" sz="1100"/>
            <a:t>配偶者：佐藤 花子（同居）</a:t>
          </a:r>
          <a:endParaRPr kumimoji="1" lang="en-US" altLang="ja-JP" sz="1100"/>
        </a:p>
        <a:p>
          <a:r>
            <a:rPr kumimoji="1" lang="ja-JP" altLang="en-US" sz="1100"/>
            <a:t>勤務先：■■建設㈱　入社年月日：平成</a:t>
          </a:r>
          <a:r>
            <a:rPr kumimoji="1" lang="en-US" altLang="ja-JP" sz="1100"/>
            <a:t>12</a:t>
          </a:r>
          <a:r>
            <a:rPr kumimoji="1" lang="ja-JP" altLang="en-US" sz="1100"/>
            <a:t>年</a:t>
          </a:r>
          <a:r>
            <a:rPr kumimoji="1" lang="en-US" altLang="ja-JP" sz="1100"/>
            <a:t>4</a:t>
          </a:r>
          <a:r>
            <a:rPr kumimoji="1" lang="ja-JP" altLang="en-US" sz="1100"/>
            <a:t>月</a:t>
          </a:r>
          <a:r>
            <a:rPr kumimoji="1" lang="en-US" altLang="ja-JP" sz="1100"/>
            <a:t>1</a:t>
          </a:r>
          <a:r>
            <a:rPr kumimoji="1" lang="ja-JP" altLang="en-US" sz="1100"/>
            <a:t>日</a:t>
          </a:r>
          <a:endParaRPr kumimoji="1" lang="en-US" altLang="ja-JP" sz="1100"/>
        </a:p>
        <a:p>
          <a:r>
            <a:rPr kumimoji="1" lang="ja-JP" altLang="en-US" sz="1100"/>
            <a:t>所属部署：土木事業部　上長：山田 三郎　会社</a:t>
          </a:r>
          <a:r>
            <a:rPr kumimoji="1" lang="en-US" altLang="ja-JP" sz="1100"/>
            <a:t>TEL</a:t>
          </a:r>
          <a:r>
            <a:rPr kumimoji="1" lang="ja-JP" altLang="en-US" sz="1100"/>
            <a:t>：</a:t>
          </a:r>
          <a:r>
            <a:rPr kumimoji="1" lang="en-US" altLang="ja-JP" sz="1100"/>
            <a:t>0533</a:t>
          </a:r>
          <a:r>
            <a:rPr kumimoji="1" lang="ja-JP" altLang="en-US" sz="1100"/>
            <a:t>－○○－△△△△</a:t>
          </a:r>
          <a:endParaRPr kumimoji="1" lang="en-US" altLang="ja-JP" sz="1100"/>
        </a:p>
        <a:p>
          <a:r>
            <a:rPr kumimoji="1" lang="ja-JP" altLang="en-US" sz="1100"/>
            <a:t>職種：土工</a:t>
          </a:r>
          <a:endParaRPr kumimoji="1" lang="en-US" altLang="ja-JP" sz="1100"/>
        </a:p>
        <a:p>
          <a:r>
            <a:rPr kumimoji="1" lang="ja-JP" altLang="en-US" sz="1100"/>
            <a:t>社内健康診断：令和</a:t>
          </a:r>
          <a:r>
            <a:rPr kumimoji="1" lang="en-US" altLang="ja-JP" sz="1100"/>
            <a:t>6</a:t>
          </a:r>
          <a:r>
            <a:rPr kumimoji="1" lang="ja-JP" altLang="en-US" sz="1100"/>
            <a:t>年</a:t>
          </a:r>
          <a:r>
            <a:rPr kumimoji="1" lang="en-US" altLang="ja-JP" sz="1100"/>
            <a:t>3</a:t>
          </a:r>
          <a:r>
            <a:rPr kumimoji="1" lang="ja-JP" altLang="en-US" sz="1100"/>
            <a:t>月</a:t>
          </a:r>
          <a:r>
            <a:rPr kumimoji="1" lang="en-US" altLang="ja-JP" sz="1100"/>
            <a:t>1</a:t>
          </a:r>
          <a:r>
            <a:rPr kumimoji="1" lang="ja-JP" altLang="en-US" sz="1100"/>
            <a:t>日健診</a:t>
          </a:r>
          <a:endParaRPr kumimoji="1" lang="en-US" altLang="ja-JP" sz="1100"/>
        </a:p>
        <a:p>
          <a:endParaRPr kumimoji="1" lang="ja-JP" altLang="en-US" sz="1100"/>
        </a:p>
      </xdr:txBody>
    </xdr:sp>
    <xdr:clientData/>
  </xdr:twoCellAnchor>
  <xdr:oneCellAnchor>
    <xdr:from>
      <xdr:col>26</xdr:col>
      <xdr:colOff>19051</xdr:colOff>
      <xdr:row>29</xdr:row>
      <xdr:rowOff>57150</xdr:rowOff>
    </xdr:from>
    <xdr:ext cx="6181723" cy="8306960"/>
    <xdr:pic>
      <xdr:nvPicPr>
        <xdr:cNvPr id="31" name="図 30">
          <a:extLst>
            <a:ext uri="{FF2B5EF4-FFF2-40B4-BE49-F238E27FC236}">
              <a16:creationId xmlns:a16="http://schemas.microsoft.com/office/drawing/2014/main" id="{1480CC35-A9F4-49C9-B190-088F789B38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63076" y="5391150"/>
          <a:ext cx="6181723" cy="83069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xdr:from>
      <xdr:col>28</xdr:col>
      <xdr:colOff>190500</xdr:colOff>
      <xdr:row>0</xdr:row>
      <xdr:rowOff>206375</xdr:rowOff>
    </xdr:from>
    <xdr:to>
      <xdr:col>37</xdr:col>
      <xdr:colOff>584489</xdr:colOff>
      <xdr:row>7</xdr:row>
      <xdr:rowOff>47625</xdr:rowOff>
    </xdr:to>
    <xdr:sp macro="" textlink="">
      <xdr:nvSpPr>
        <xdr:cNvPr id="2" name="正方形/長方形 1">
          <a:extLst>
            <a:ext uri="{FF2B5EF4-FFF2-40B4-BE49-F238E27FC236}">
              <a16:creationId xmlns:a16="http://schemas.microsoft.com/office/drawing/2014/main" id="{BD270010-E113-4880-AAEE-F7333C93E567}"/>
            </a:ext>
          </a:extLst>
        </xdr:cNvPr>
        <xdr:cNvSpPr/>
      </xdr:nvSpPr>
      <xdr:spPr>
        <a:xfrm>
          <a:off x="16081375" y="206375"/>
          <a:ext cx="6537614" cy="20955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（）書きなどは上から入力すると自動的に（）書きになります。</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209550</xdr:colOff>
      <xdr:row>0</xdr:row>
      <xdr:rowOff>9525</xdr:rowOff>
    </xdr:from>
    <xdr:to>
      <xdr:col>4</xdr:col>
      <xdr:colOff>152400</xdr:colOff>
      <xdr:row>0</xdr:row>
      <xdr:rowOff>390525</xdr:rowOff>
    </xdr:to>
    <xdr:sp macro="" textlink="">
      <xdr:nvSpPr>
        <xdr:cNvPr id="2" name="Rectangle 1">
          <a:extLst>
            <a:ext uri="{FF2B5EF4-FFF2-40B4-BE49-F238E27FC236}">
              <a16:creationId xmlns:a16="http://schemas.microsoft.com/office/drawing/2014/main" id="{4C32889A-8699-412D-B140-AA3D40074C70}"/>
            </a:ext>
          </a:extLst>
        </xdr:cNvPr>
        <xdr:cNvSpPr>
          <a:spLocks noChangeArrowheads="1"/>
        </xdr:cNvSpPr>
      </xdr:nvSpPr>
      <xdr:spPr bwMode="auto">
        <a:xfrm>
          <a:off x="209550" y="9525"/>
          <a:ext cx="1524000" cy="381000"/>
        </a:xfrm>
        <a:prstGeom prst="rect">
          <a:avLst/>
        </a:prstGeom>
        <a:noFill/>
        <a:ln w="9525">
          <a:solidFill>
            <a:srgbClr xmlns:mc="http://schemas.openxmlformats.org/markup-compatibility/2006" xmlns:a14="http://schemas.microsoft.com/office/drawing/2010/main" val="000000" mc:Ignorable="a14" a14:legacySpreadsheetColorIndex="8"/>
          </a:solidFill>
          <a:miter lim="800000"/>
          <a:headEnd/>
          <a:tailEnd/>
        </a:ln>
        <a:extLst>
          <a:ext uri="{909E8E84-426E-40DD-AFC4-6F175D3DCCD1}">
            <a14:hiddenFill xmlns:a14="http://schemas.microsoft.com/office/drawing/2010/main">
              <a:solidFill>
                <a:srgbClr xmlns:mc="http://schemas.openxmlformats.org/markup-compatibility/2006" val="000000" mc:Ignorable="a14" a14:legacySpreadsheetColorIndex="8"/>
              </a:solidFill>
            </a14:hiddenFill>
          </a:ext>
        </a:extLst>
      </xdr:spPr>
    </xdr:sp>
    <xdr:clientData fLocksWithSheet="0"/>
  </xdr:twoCellAnchor>
  <xdr:twoCellAnchor>
    <xdr:from>
      <xdr:col>9</xdr:col>
      <xdr:colOff>438150</xdr:colOff>
      <xdr:row>1</xdr:row>
      <xdr:rowOff>0</xdr:rowOff>
    </xdr:from>
    <xdr:to>
      <xdr:col>9</xdr:col>
      <xdr:colOff>514350</xdr:colOff>
      <xdr:row>3</xdr:row>
      <xdr:rowOff>0</xdr:rowOff>
    </xdr:to>
    <xdr:sp macro="" textlink="">
      <xdr:nvSpPr>
        <xdr:cNvPr id="3" name="AutoShape 2">
          <a:extLst>
            <a:ext uri="{FF2B5EF4-FFF2-40B4-BE49-F238E27FC236}">
              <a16:creationId xmlns:a16="http://schemas.microsoft.com/office/drawing/2014/main" id="{6F972003-F69D-4D40-A3CA-EF7575BE98D7}"/>
            </a:ext>
          </a:extLst>
        </xdr:cNvPr>
        <xdr:cNvSpPr>
          <a:spLocks/>
        </xdr:cNvSpPr>
      </xdr:nvSpPr>
      <xdr:spPr bwMode="auto">
        <a:xfrm>
          <a:off x="5981700" y="428625"/>
          <a:ext cx="76200" cy="866775"/>
        </a:xfrm>
        <a:prstGeom prst="rightBracket">
          <a:avLst>
            <a:gd name="adj" fmla="val 947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0</xdr:colOff>
      <xdr:row>1</xdr:row>
      <xdr:rowOff>0</xdr:rowOff>
    </xdr:from>
    <xdr:to>
      <xdr:col>6</xdr:col>
      <xdr:colOff>28575</xdr:colOff>
      <xdr:row>3</xdr:row>
      <xdr:rowOff>9525</xdr:rowOff>
    </xdr:to>
    <xdr:sp macro="" textlink="">
      <xdr:nvSpPr>
        <xdr:cNvPr id="4" name="AutoShape 3">
          <a:extLst>
            <a:ext uri="{FF2B5EF4-FFF2-40B4-BE49-F238E27FC236}">
              <a16:creationId xmlns:a16="http://schemas.microsoft.com/office/drawing/2014/main" id="{C74A5E16-BD78-4404-BE3E-5ED184CD281A}"/>
            </a:ext>
          </a:extLst>
        </xdr:cNvPr>
        <xdr:cNvSpPr>
          <a:spLocks/>
        </xdr:cNvSpPr>
      </xdr:nvSpPr>
      <xdr:spPr bwMode="auto">
        <a:xfrm>
          <a:off x="3352800" y="428625"/>
          <a:ext cx="28575" cy="876300"/>
        </a:xfrm>
        <a:prstGeom prst="leftBracket">
          <a:avLst>
            <a:gd name="adj" fmla="val 2555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476249</xdr:colOff>
      <xdr:row>1</xdr:row>
      <xdr:rowOff>149678</xdr:rowOff>
    </xdr:from>
    <xdr:to>
      <xdr:col>38</xdr:col>
      <xdr:colOff>482435</xdr:colOff>
      <xdr:row>8</xdr:row>
      <xdr:rowOff>122464</xdr:rowOff>
    </xdr:to>
    <xdr:sp macro="" textlink="">
      <xdr:nvSpPr>
        <xdr:cNvPr id="6" name="正方形/長方形 5">
          <a:extLst>
            <a:ext uri="{FF2B5EF4-FFF2-40B4-BE49-F238E27FC236}">
              <a16:creationId xmlns:a16="http://schemas.microsoft.com/office/drawing/2014/main" id="{C3773B0B-AAE0-42BD-B837-E05E27CC369B}"/>
            </a:ext>
          </a:extLst>
        </xdr:cNvPr>
        <xdr:cNvSpPr/>
      </xdr:nvSpPr>
      <xdr:spPr>
        <a:xfrm>
          <a:off x="21689785" y="585107"/>
          <a:ext cx="6537614" cy="20955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（）書きなどは上から入力すると自動的に（）書きになります。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0</xdr:row>
      <xdr:rowOff>174625</xdr:rowOff>
    </xdr:from>
    <xdr:to>
      <xdr:col>19</xdr:col>
      <xdr:colOff>353961</xdr:colOff>
      <xdr:row>39</xdr:row>
      <xdr:rowOff>97274</xdr:rowOff>
    </xdr:to>
    <xdr:pic>
      <xdr:nvPicPr>
        <xdr:cNvPr id="2" name="図 1">
          <a:extLst>
            <a:ext uri="{FF2B5EF4-FFF2-40B4-BE49-F238E27FC236}">
              <a16:creationId xmlns:a16="http://schemas.microsoft.com/office/drawing/2014/main" id="{6A40BCDF-46CA-40EB-A64B-73EA8DB3245F}"/>
            </a:ext>
          </a:extLst>
        </xdr:cNvPr>
        <xdr:cNvPicPr>
          <a:picLocks noChangeAspect="1"/>
        </xdr:cNvPicPr>
      </xdr:nvPicPr>
      <xdr:blipFill>
        <a:blip xmlns:r="http://schemas.openxmlformats.org/officeDocument/2006/relationships" r:embed="rId1"/>
        <a:stretch>
          <a:fillRect/>
        </a:stretch>
      </xdr:blipFill>
      <xdr:spPr>
        <a:xfrm>
          <a:off x="269875" y="174625"/>
          <a:ext cx="13114286" cy="9209524"/>
        </a:xfrm>
        <a:prstGeom prst="rect">
          <a:avLst/>
        </a:prstGeom>
      </xdr:spPr>
    </xdr:pic>
    <xdr:clientData/>
  </xdr:twoCellAnchor>
  <xdr:twoCellAnchor editAs="oneCell">
    <xdr:from>
      <xdr:col>0</xdr:col>
      <xdr:colOff>301625</xdr:colOff>
      <xdr:row>40</xdr:row>
      <xdr:rowOff>174625</xdr:rowOff>
    </xdr:from>
    <xdr:to>
      <xdr:col>19</xdr:col>
      <xdr:colOff>423806</xdr:colOff>
      <xdr:row>78</xdr:row>
      <xdr:rowOff>230637</xdr:rowOff>
    </xdr:to>
    <xdr:pic>
      <xdr:nvPicPr>
        <xdr:cNvPr id="3" name="図 2">
          <a:extLst>
            <a:ext uri="{FF2B5EF4-FFF2-40B4-BE49-F238E27FC236}">
              <a16:creationId xmlns:a16="http://schemas.microsoft.com/office/drawing/2014/main" id="{44CE230F-F482-4B81-A44D-6B669B1C1AE9}"/>
            </a:ext>
          </a:extLst>
        </xdr:cNvPr>
        <xdr:cNvPicPr>
          <a:picLocks noChangeAspect="1"/>
        </xdr:cNvPicPr>
      </xdr:nvPicPr>
      <xdr:blipFill>
        <a:blip xmlns:r="http://schemas.openxmlformats.org/officeDocument/2006/relationships" r:embed="rId2"/>
        <a:stretch>
          <a:fillRect/>
        </a:stretch>
      </xdr:blipFill>
      <xdr:spPr>
        <a:xfrm>
          <a:off x="301625" y="9699625"/>
          <a:ext cx="13152381" cy="9104762"/>
        </a:xfrm>
        <a:prstGeom prst="rect">
          <a:avLst/>
        </a:prstGeom>
      </xdr:spPr>
    </xdr:pic>
    <xdr:clientData/>
  </xdr:twoCellAnchor>
  <xdr:twoCellAnchor editAs="oneCell">
    <xdr:from>
      <xdr:col>0</xdr:col>
      <xdr:colOff>301625</xdr:colOff>
      <xdr:row>80</xdr:row>
      <xdr:rowOff>127000</xdr:rowOff>
    </xdr:from>
    <xdr:to>
      <xdr:col>19</xdr:col>
      <xdr:colOff>309520</xdr:colOff>
      <xdr:row>118</xdr:row>
      <xdr:rowOff>192536</xdr:rowOff>
    </xdr:to>
    <xdr:pic>
      <xdr:nvPicPr>
        <xdr:cNvPr id="4" name="図 3">
          <a:extLst>
            <a:ext uri="{FF2B5EF4-FFF2-40B4-BE49-F238E27FC236}">
              <a16:creationId xmlns:a16="http://schemas.microsoft.com/office/drawing/2014/main" id="{234130D6-F3F6-49E9-B9B7-E15CDF1D352C}"/>
            </a:ext>
          </a:extLst>
        </xdr:cNvPr>
        <xdr:cNvPicPr>
          <a:picLocks noChangeAspect="1"/>
        </xdr:cNvPicPr>
      </xdr:nvPicPr>
      <xdr:blipFill>
        <a:blip xmlns:r="http://schemas.openxmlformats.org/officeDocument/2006/relationships" r:embed="rId3"/>
        <a:stretch>
          <a:fillRect/>
        </a:stretch>
      </xdr:blipFill>
      <xdr:spPr>
        <a:xfrm>
          <a:off x="301625" y="19177000"/>
          <a:ext cx="13038095" cy="911428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4</xdr:col>
      <xdr:colOff>543720</xdr:colOff>
      <xdr:row>1</xdr:row>
      <xdr:rowOff>6350</xdr:rowOff>
    </xdr:from>
    <xdr:to>
      <xdr:col>4</xdr:col>
      <xdr:colOff>584677</xdr:colOff>
      <xdr:row>2</xdr:row>
      <xdr:rowOff>260350</xdr:rowOff>
    </xdr:to>
    <xdr:sp macro="" textlink="">
      <xdr:nvSpPr>
        <xdr:cNvPr id="2" name="AutoShape 3">
          <a:extLst>
            <a:ext uri="{FF2B5EF4-FFF2-40B4-BE49-F238E27FC236}">
              <a16:creationId xmlns:a16="http://schemas.microsoft.com/office/drawing/2014/main" id="{E2A068C9-3821-4802-9DC1-80D56DD5BB85}"/>
            </a:ext>
          </a:extLst>
        </xdr:cNvPr>
        <xdr:cNvSpPr>
          <a:spLocks/>
        </xdr:cNvSpPr>
      </xdr:nvSpPr>
      <xdr:spPr bwMode="auto">
        <a:xfrm>
          <a:off x="2067720" y="256381"/>
          <a:ext cx="40957" cy="575469"/>
        </a:xfrm>
        <a:prstGeom prst="leftBracket">
          <a:avLst>
            <a:gd name="adj" fmla="val 25555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247650</xdr:colOff>
      <xdr:row>1</xdr:row>
      <xdr:rowOff>1</xdr:rowOff>
    </xdr:from>
    <xdr:to>
      <xdr:col>11</xdr:col>
      <xdr:colOff>7619</xdr:colOff>
      <xdr:row>3</xdr:row>
      <xdr:rowOff>1</xdr:rowOff>
    </xdr:to>
    <xdr:sp macro="" textlink="">
      <xdr:nvSpPr>
        <xdr:cNvPr id="3" name="AutoShape 2">
          <a:extLst>
            <a:ext uri="{FF2B5EF4-FFF2-40B4-BE49-F238E27FC236}">
              <a16:creationId xmlns:a16="http://schemas.microsoft.com/office/drawing/2014/main" id="{D3E48F0A-DB38-4DA9-87AA-074467691264}"/>
            </a:ext>
          </a:extLst>
        </xdr:cNvPr>
        <xdr:cNvSpPr>
          <a:spLocks/>
        </xdr:cNvSpPr>
      </xdr:nvSpPr>
      <xdr:spPr bwMode="auto">
        <a:xfrm>
          <a:off x="3917950" y="266701"/>
          <a:ext cx="45719" cy="533400"/>
        </a:xfrm>
        <a:prstGeom prst="rightBracket">
          <a:avLst>
            <a:gd name="adj" fmla="val 94792"/>
          </a:avLst>
        </a:prstGeom>
        <a:noFill/>
        <a:ln w="1270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21981</xdr:colOff>
      <xdr:row>2</xdr:row>
      <xdr:rowOff>7327</xdr:rowOff>
    </xdr:from>
    <xdr:to>
      <xdr:col>17</xdr:col>
      <xdr:colOff>0</xdr:colOff>
      <xdr:row>3</xdr:row>
      <xdr:rowOff>0</xdr:rowOff>
    </xdr:to>
    <xdr:cxnSp macro="">
      <xdr:nvCxnSpPr>
        <xdr:cNvPr id="5" name="直線コネクタ 4">
          <a:extLst>
            <a:ext uri="{FF2B5EF4-FFF2-40B4-BE49-F238E27FC236}">
              <a16:creationId xmlns:a16="http://schemas.microsoft.com/office/drawing/2014/main" id="{A4845F43-192A-E3C5-5EDA-CABE625DD213}"/>
            </a:ext>
          </a:extLst>
        </xdr:cNvPr>
        <xdr:cNvCxnSpPr/>
      </xdr:nvCxnSpPr>
      <xdr:spPr>
        <a:xfrm>
          <a:off x="7419731" y="578827"/>
          <a:ext cx="1184519" cy="278423"/>
        </a:xfrm>
        <a:prstGeom prst="line">
          <a:avLst/>
        </a:prstGeom>
        <a:ln w="3175"/>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190500</xdr:colOff>
      <xdr:row>0</xdr:row>
      <xdr:rowOff>133350</xdr:rowOff>
    </xdr:from>
    <xdr:to>
      <xdr:col>40</xdr:col>
      <xdr:colOff>210911</xdr:colOff>
      <xdr:row>12</xdr:row>
      <xdr:rowOff>28575</xdr:rowOff>
    </xdr:to>
    <xdr:sp macro="" textlink="">
      <xdr:nvSpPr>
        <xdr:cNvPr id="9" name="正方形/長方形 8">
          <a:extLst>
            <a:ext uri="{FF2B5EF4-FFF2-40B4-BE49-F238E27FC236}">
              <a16:creationId xmlns:a16="http://schemas.microsoft.com/office/drawing/2014/main" id="{6D3DBED6-B0FA-4990-9E37-C739D9DC5279}"/>
            </a:ext>
          </a:extLst>
        </xdr:cNvPr>
        <xdr:cNvSpPr/>
      </xdr:nvSpPr>
      <xdr:spPr>
        <a:xfrm>
          <a:off x="13916025" y="133350"/>
          <a:ext cx="7354661" cy="256222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緑塗りつぶし箇所：元請記入欄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入力例の上から記入してください</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323850</xdr:colOff>
      <xdr:row>0</xdr:row>
      <xdr:rowOff>257175</xdr:rowOff>
    </xdr:from>
    <xdr:to>
      <xdr:col>22</xdr:col>
      <xdr:colOff>391886</xdr:colOff>
      <xdr:row>6</xdr:row>
      <xdr:rowOff>253093</xdr:rowOff>
    </xdr:to>
    <xdr:sp macro="" textlink="">
      <xdr:nvSpPr>
        <xdr:cNvPr id="2" name="正方形/長方形 1">
          <a:extLst>
            <a:ext uri="{FF2B5EF4-FFF2-40B4-BE49-F238E27FC236}">
              <a16:creationId xmlns:a16="http://schemas.microsoft.com/office/drawing/2014/main" id="{D85B4B4F-D58E-4889-832E-66A1889D7DE6}"/>
            </a:ext>
          </a:extLst>
        </xdr:cNvPr>
        <xdr:cNvSpPr/>
      </xdr:nvSpPr>
      <xdr:spPr>
        <a:xfrm>
          <a:off x="8067675" y="257175"/>
          <a:ext cx="7354661" cy="170089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入力例の上から記入してください</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352425</xdr:colOff>
      <xdr:row>1</xdr:row>
      <xdr:rowOff>19050</xdr:rowOff>
    </xdr:from>
    <xdr:to>
      <xdr:col>25</xdr:col>
      <xdr:colOff>372836</xdr:colOff>
      <xdr:row>11</xdr:row>
      <xdr:rowOff>38100</xdr:rowOff>
    </xdr:to>
    <xdr:sp macro="" textlink="">
      <xdr:nvSpPr>
        <xdr:cNvPr id="2" name="正方形/長方形 1">
          <a:extLst>
            <a:ext uri="{FF2B5EF4-FFF2-40B4-BE49-F238E27FC236}">
              <a16:creationId xmlns:a16="http://schemas.microsoft.com/office/drawing/2014/main" id="{7B693CD1-9D3B-4584-81DE-2B0600D43B7D}"/>
            </a:ext>
          </a:extLst>
        </xdr:cNvPr>
        <xdr:cNvSpPr/>
      </xdr:nvSpPr>
      <xdr:spPr>
        <a:xfrm>
          <a:off x="6419850" y="266700"/>
          <a:ext cx="7354661" cy="256222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緑塗りつぶし箇所：元請記入欄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入力例の上から記入してください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14</xdr:col>
      <xdr:colOff>276225</xdr:colOff>
      <xdr:row>1</xdr:row>
      <xdr:rowOff>57150</xdr:rowOff>
    </xdr:from>
    <xdr:to>
      <xdr:col>25</xdr:col>
      <xdr:colOff>296636</xdr:colOff>
      <xdr:row>13</xdr:row>
      <xdr:rowOff>219075</xdr:rowOff>
    </xdr:to>
    <xdr:sp macro="" textlink="">
      <xdr:nvSpPr>
        <xdr:cNvPr id="2" name="正方形/長方形 1">
          <a:extLst>
            <a:ext uri="{FF2B5EF4-FFF2-40B4-BE49-F238E27FC236}">
              <a16:creationId xmlns:a16="http://schemas.microsoft.com/office/drawing/2014/main" id="{ECD21FEE-E28E-4042-B5E5-09259CADA77B}"/>
            </a:ext>
          </a:extLst>
        </xdr:cNvPr>
        <xdr:cNvSpPr/>
      </xdr:nvSpPr>
      <xdr:spPr>
        <a:xfrm>
          <a:off x="6619875" y="247650"/>
          <a:ext cx="7354661" cy="256222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緑塗りつぶし箇所：元請記入欄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入力例の上から記入してください</a:t>
          </a:r>
        </a:p>
      </xdr:txBody>
    </xdr:sp>
    <xdr:clientData/>
  </xdr:twoCellAnchor>
  <xdr:twoCellAnchor>
    <xdr:from>
      <xdr:col>14</xdr:col>
      <xdr:colOff>466725</xdr:colOff>
      <xdr:row>17</xdr:row>
      <xdr:rowOff>95250</xdr:rowOff>
    </xdr:from>
    <xdr:to>
      <xdr:col>15</xdr:col>
      <xdr:colOff>231775</xdr:colOff>
      <xdr:row>17</xdr:row>
      <xdr:rowOff>311150</xdr:rowOff>
    </xdr:to>
    <xdr:sp macro="" textlink="">
      <xdr:nvSpPr>
        <xdr:cNvPr id="3" name="楕円 2">
          <a:extLst>
            <a:ext uri="{FF2B5EF4-FFF2-40B4-BE49-F238E27FC236}">
              <a16:creationId xmlns:a16="http://schemas.microsoft.com/office/drawing/2014/main" id="{BAB9C036-7DAC-43CC-B5E8-6B4BB3AA7280}"/>
            </a:ext>
          </a:extLst>
        </xdr:cNvPr>
        <xdr:cNvSpPr/>
      </xdr:nvSpPr>
      <xdr:spPr>
        <a:xfrm>
          <a:off x="6810375" y="3762375"/>
          <a:ext cx="431800" cy="2159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295275</xdr:colOff>
      <xdr:row>16</xdr:row>
      <xdr:rowOff>0</xdr:rowOff>
    </xdr:from>
    <xdr:to>
      <xdr:col>15</xdr:col>
      <xdr:colOff>415925</xdr:colOff>
      <xdr:row>16</xdr:row>
      <xdr:rowOff>212725</xdr:rowOff>
    </xdr:to>
    <xdr:sp macro="" textlink="">
      <xdr:nvSpPr>
        <xdr:cNvPr id="4" name="楕円 3">
          <a:extLst>
            <a:ext uri="{FF2B5EF4-FFF2-40B4-BE49-F238E27FC236}">
              <a16:creationId xmlns:a16="http://schemas.microsoft.com/office/drawing/2014/main" id="{3409B6ED-86E6-4FAE-88CD-5C08F12AD42E}"/>
            </a:ext>
          </a:extLst>
        </xdr:cNvPr>
        <xdr:cNvSpPr/>
      </xdr:nvSpPr>
      <xdr:spPr>
        <a:xfrm>
          <a:off x="6638925" y="3343275"/>
          <a:ext cx="787400" cy="2127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0</xdr:colOff>
      <xdr:row>2</xdr:row>
      <xdr:rowOff>0</xdr:rowOff>
    </xdr:from>
    <xdr:to>
      <xdr:col>36</xdr:col>
      <xdr:colOff>64576</xdr:colOff>
      <xdr:row>11</xdr:row>
      <xdr:rowOff>143682</xdr:rowOff>
    </xdr:to>
    <xdr:sp macro="" textlink="">
      <xdr:nvSpPr>
        <xdr:cNvPr id="2" name="正方形/長方形 1">
          <a:extLst>
            <a:ext uri="{FF2B5EF4-FFF2-40B4-BE49-F238E27FC236}">
              <a16:creationId xmlns:a16="http://schemas.microsoft.com/office/drawing/2014/main" id="{913324B2-944A-4587-9FAA-B16A53169565}"/>
            </a:ext>
          </a:extLst>
        </xdr:cNvPr>
        <xdr:cNvSpPr/>
      </xdr:nvSpPr>
      <xdr:spPr>
        <a:xfrm>
          <a:off x="6972300" y="295275"/>
          <a:ext cx="5189026" cy="144860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twoCellAnchor>
    <xdr:from>
      <xdr:col>21</xdr:col>
      <xdr:colOff>276973</xdr:colOff>
      <xdr:row>50</xdr:row>
      <xdr:rowOff>35357</xdr:rowOff>
    </xdr:from>
    <xdr:to>
      <xdr:col>22</xdr:col>
      <xdr:colOff>147342</xdr:colOff>
      <xdr:row>51</xdr:row>
      <xdr:rowOff>36486</xdr:rowOff>
    </xdr:to>
    <xdr:sp macro="" textlink="">
      <xdr:nvSpPr>
        <xdr:cNvPr id="3" name="楕円 2">
          <a:extLst>
            <a:ext uri="{FF2B5EF4-FFF2-40B4-BE49-F238E27FC236}">
              <a16:creationId xmlns:a16="http://schemas.microsoft.com/office/drawing/2014/main" id="{B27C216A-D00F-4B73-88E1-BE66D5D4D94A}"/>
            </a:ext>
          </a:extLst>
        </xdr:cNvPr>
        <xdr:cNvSpPr/>
      </xdr:nvSpPr>
      <xdr:spPr>
        <a:xfrm>
          <a:off x="6831465" y="7461628"/>
          <a:ext cx="209394" cy="154498"/>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242792</xdr:colOff>
      <xdr:row>54</xdr:row>
      <xdr:rowOff>114732</xdr:rowOff>
    </xdr:from>
    <xdr:to>
      <xdr:col>22</xdr:col>
      <xdr:colOff>113431</xdr:colOff>
      <xdr:row>56</xdr:row>
      <xdr:rowOff>19050</xdr:rowOff>
    </xdr:to>
    <xdr:sp macro="" textlink="">
      <xdr:nvSpPr>
        <xdr:cNvPr id="4" name="楕円 3">
          <a:extLst>
            <a:ext uri="{FF2B5EF4-FFF2-40B4-BE49-F238E27FC236}">
              <a16:creationId xmlns:a16="http://schemas.microsoft.com/office/drawing/2014/main" id="{3C4B8C72-F518-4B6C-B667-C1E077393B99}"/>
            </a:ext>
          </a:extLst>
        </xdr:cNvPr>
        <xdr:cNvSpPr/>
      </xdr:nvSpPr>
      <xdr:spPr>
        <a:xfrm>
          <a:off x="6872192" y="8096682"/>
          <a:ext cx="213539" cy="151968"/>
        </a:xfrm>
        <a:prstGeom prst="ellipse">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0</xdr:colOff>
      <xdr:row>190</xdr:row>
      <xdr:rowOff>7327</xdr:rowOff>
    </xdr:from>
    <xdr:to>
      <xdr:col>46</xdr:col>
      <xdr:colOff>58616</xdr:colOff>
      <xdr:row>222</xdr:row>
      <xdr:rowOff>0</xdr:rowOff>
    </xdr:to>
    <xdr:cxnSp macro="">
      <xdr:nvCxnSpPr>
        <xdr:cNvPr id="3" name="直線コネクタ 2">
          <a:extLst>
            <a:ext uri="{FF2B5EF4-FFF2-40B4-BE49-F238E27FC236}">
              <a16:creationId xmlns:a16="http://schemas.microsoft.com/office/drawing/2014/main" id="{92D229BB-865E-53EE-D290-C895F4B8B624}"/>
            </a:ext>
          </a:extLst>
        </xdr:cNvPr>
        <xdr:cNvCxnSpPr/>
      </xdr:nvCxnSpPr>
      <xdr:spPr>
        <a:xfrm flipV="1">
          <a:off x="857250" y="6967904"/>
          <a:ext cx="2234712" cy="11649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59</xdr:col>
      <xdr:colOff>7327</xdr:colOff>
      <xdr:row>190</xdr:row>
      <xdr:rowOff>7327</xdr:rowOff>
    </xdr:from>
    <xdr:to>
      <xdr:col>94</xdr:col>
      <xdr:colOff>0</xdr:colOff>
      <xdr:row>221</xdr:row>
      <xdr:rowOff>21981</xdr:rowOff>
    </xdr:to>
    <xdr:cxnSp macro="">
      <xdr:nvCxnSpPr>
        <xdr:cNvPr id="5" name="直線コネクタ 4">
          <a:extLst>
            <a:ext uri="{FF2B5EF4-FFF2-40B4-BE49-F238E27FC236}">
              <a16:creationId xmlns:a16="http://schemas.microsoft.com/office/drawing/2014/main" id="{0A7A9A7A-2EDB-43C3-BE4B-12C796CCCBF4}"/>
            </a:ext>
          </a:extLst>
        </xdr:cNvPr>
        <xdr:cNvCxnSpPr/>
      </xdr:nvCxnSpPr>
      <xdr:spPr>
        <a:xfrm flipV="1">
          <a:off x="3897923" y="6967904"/>
          <a:ext cx="2300654" cy="115032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168</xdr:col>
      <xdr:colOff>0</xdr:colOff>
      <xdr:row>139</xdr:row>
      <xdr:rowOff>0</xdr:rowOff>
    </xdr:from>
    <xdr:to>
      <xdr:col>193</xdr:col>
      <xdr:colOff>47625</xdr:colOff>
      <xdr:row>163</xdr:row>
      <xdr:rowOff>38466</xdr:rowOff>
    </xdr:to>
    <xdr:cxnSp macro="">
      <xdr:nvCxnSpPr>
        <xdr:cNvPr id="7" name="直線コネクタ 6">
          <a:extLst>
            <a:ext uri="{FF2B5EF4-FFF2-40B4-BE49-F238E27FC236}">
              <a16:creationId xmlns:a16="http://schemas.microsoft.com/office/drawing/2014/main" id="{5E8BFCD6-AA6B-4C29-B724-97E8C6F7F865}"/>
            </a:ext>
          </a:extLst>
        </xdr:cNvPr>
        <xdr:cNvCxnSpPr/>
      </xdr:nvCxnSpPr>
      <xdr:spPr>
        <a:xfrm flipV="1">
          <a:off x="10668000" y="5516563"/>
          <a:ext cx="1635125" cy="99096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103</xdr:col>
      <xdr:colOff>26957</xdr:colOff>
      <xdr:row>180</xdr:row>
      <xdr:rowOff>0</xdr:rowOff>
    </xdr:from>
    <xdr:to>
      <xdr:col>193</xdr:col>
      <xdr:colOff>51287</xdr:colOff>
      <xdr:row>256</xdr:row>
      <xdr:rowOff>21980</xdr:rowOff>
    </xdr:to>
    <xdr:grpSp>
      <xdr:nvGrpSpPr>
        <xdr:cNvPr id="6" name="グループ化 5">
          <a:extLst>
            <a:ext uri="{FF2B5EF4-FFF2-40B4-BE49-F238E27FC236}">
              <a16:creationId xmlns:a16="http://schemas.microsoft.com/office/drawing/2014/main" id="{11D2E1A2-455E-4346-8D17-C1C5874CAB3D}"/>
            </a:ext>
          </a:extLst>
        </xdr:cNvPr>
        <xdr:cNvGrpSpPr/>
      </xdr:nvGrpSpPr>
      <xdr:grpSpPr>
        <a:xfrm>
          <a:off x="7170707" y="7143750"/>
          <a:ext cx="6109747" cy="3038230"/>
          <a:chOff x="7002188" y="6594231"/>
          <a:chExt cx="6032407" cy="2806211"/>
        </a:xfrm>
      </xdr:grpSpPr>
      <xdr:sp macro="" textlink="">
        <xdr:nvSpPr>
          <xdr:cNvPr id="9" name="テキスト ボックス 8">
            <a:extLst>
              <a:ext uri="{FF2B5EF4-FFF2-40B4-BE49-F238E27FC236}">
                <a16:creationId xmlns:a16="http://schemas.microsoft.com/office/drawing/2014/main" id="{5BA24EAE-8E65-7BD4-2047-F5CCE8A09036}"/>
              </a:ext>
            </a:extLst>
          </xdr:cNvPr>
          <xdr:cNvSpPr txBox="1"/>
        </xdr:nvSpPr>
        <xdr:spPr>
          <a:xfrm>
            <a:off x="7002188" y="6594231"/>
            <a:ext cx="6032407"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ＭＳ Ｐ明朝" panose="02020600040205080304" pitchFamily="18" charset="-128"/>
                <a:ea typeface="ＭＳ Ｐ明朝" panose="02020600040205080304" pitchFamily="18" charset="-128"/>
              </a:rPr>
              <a:t>6</a:t>
            </a:r>
            <a:r>
              <a:rPr kumimoji="1" lang="ja-JP" altLang="en-US" sz="600">
                <a:latin typeface="ＭＳ Ｐ明朝" panose="02020600040205080304" pitchFamily="18" charset="-128"/>
                <a:ea typeface="ＭＳ Ｐ明朝" panose="02020600040205080304" pitchFamily="18" charset="-128"/>
              </a:rPr>
              <a:t>　出入力及難民認定法（昭和</a:t>
            </a:r>
            <a:r>
              <a:rPr kumimoji="1" lang="en-US" altLang="ja-JP" sz="600">
                <a:latin typeface="ＭＳ Ｐ明朝" panose="02020600040205080304" pitchFamily="18" charset="-128"/>
                <a:ea typeface="ＭＳ Ｐ明朝" panose="02020600040205080304" pitchFamily="18" charset="-128"/>
              </a:rPr>
              <a:t>26</a:t>
            </a:r>
            <a:r>
              <a:rPr kumimoji="1" lang="ja-JP" altLang="en-US" sz="600">
                <a:latin typeface="ＭＳ Ｐ明朝" panose="02020600040205080304" pitchFamily="18" charset="-128"/>
                <a:ea typeface="ＭＳ Ｐ明朝" panose="02020600040205080304" pitchFamily="18" charset="-128"/>
              </a:rPr>
              <a:t>政令</a:t>
            </a:r>
            <a:r>
              <a:rPr kumimoji="1" lang="en-US" altLang="ja-JP" sz="600">
                <a:latin typeface="ＭＳ Ｐ明朝" panose="02020600040205080304" pitchFamily="18" charset="-128"/>
                <a:ea typeface="ＭＳ Ｐ明朝" panose="02020600040205080304" pitchFamily="18" charset="-128"/>
              </a:rPr>
              <a:t>319</a:t>
            </a:r>
            <a:r>
              <a:rPr kumimoji="1" lang="ja-JP" altLang="en-US" sz="600">
                <a:latin typeface="ＭＳ Ｐ明朝" panose="02020600040205080304" pitchFamily="18" charset="-128"/>
                <a:ea typeface="ＭＳ Ｐ明朝" panose="02020600040205080304" pitchFamily="18" charset="-128"/>
              </a:rPr>
              <a:t>号）別表第</a:t>
            </a:r>
            <a:r>
              <a:rPr kumimoji="1" lang="en-US" altLang="ja-JP" sz="600">
                <a:latin typeface="ＭＳ Ｐ明朝" panose="02020600040205080304" pitchFamily="18" charset="-128"/>
                <a:ea typeface="ＭＳ Ｐ明朝" panose="02020600040205080304" pitchFamily="18" charset="-128"/>
              </a:rPr>
              <a:t>1</a:t>
            </a:r>
            <a:r>
              <a:rPr kumimoji="1" lang="ja-JP" altLang="en-US" sz="600">
                <a:latin typeface="ＭＳ Ｐ明朝" panose="02020600040205080304" pitchFamily="18" charset="-128"/>
                <a:ea typeface="ＭＳ Ｐ明朝" panose="02020600040205080304" pitchFamily="18" charset="-128"/>
              </a:rPr>
              <a:t>の</a:t>
            </a:r>
            <a:r>
              <a:rPr kumimoji="1" lang="en-US" altLang="ja-JP" sz="600">
                <a:latin typeface="ＭＳ Ｐ明朝" panose="02020600040205080304" pitchFamily="18" charset="-128"/>
                <a:ea typeface="ＭＳ Ｐ明朝" panose="02020600040205080304" pitchFamily="18" charset="-128"/>
              </a:rPr>
              <a:t>2</a:t>
            </a:r>
            <a:r>
              <a:rPr kumimoji="1" lang="ja-JP" altLang="en-US" sz="600">
                <a:latin typeface="ＭＳ Ｐ明朝" panose="02020600040205080304" pitchFamily="18" charset="-128"/>
                <a:ea typeface="ＭＳ Ｐ明朝" panose="02020600040205080304" pitchFamily="18" charset="-128"/>
              </a:rPr>
              <a:t>の表の技能実習の在留資格を決定された者（以下「外国人技能実習生」という。）が、当該</a:t>
            </a:r>
            <a:endParaRPr kumimoji="1" lang="en-US" altLang="ja-JP" sz="600">
              <a:latin typeface="ＭＳ Ｐ明朝" panose="02020600040205080304" pitchFamily="18" charset="-128"/>
              <a:ea typeface="ＭＳ Ｐ明朝" panose="02020600040205080304" pitchFamily="18" charset="-128"/>
            </a:endParaRPr>
          </a:p>
          <a:p>
            <a:r>
              <a:rPr kumimoji="1" lang="ja-JP" altLang="en-US" sz="600" baseline="0">
                <a:latin typeface="ＭＳ Ｐ明朝" panose="02020600040205080304" pitchFamily="18" charset="-128"/>
                <a:ea typeface="ＭＳ Ｐ明朝" panose="02020600040205080304" pitchFamily="18" charset="-128"/>
              </a:rPr>
              <a:t>    </a:t>
            </a:r>
            <a:r>
              <a:rPr kumimoji="1" lang="ja-JP" altLang="en-US" sz="600">
                <a:latin typeface="ＭＳ Ｐ明朝" panose="02020600040205080304" pitchFamily="18" charset="-128"/>
                <a:ea typeface="ＭＳ Ｐ明朝" panose="02020600040205080304" pitchFamily="18" charset="-128"/>
              </a:rPr>
              <a:t>建設工事に従事する場合は「有」、従事する予定がない場合は「無」を記入する。</a:t>
            </a:r>
            <a:endParaRPr kumimoji="1" lang="en-US" altLang="ja-JP" sz="600">
              <a:latin typeface="ＭＳ Ｐ明朝" panose="02020600040205080304" pitchFamily="18" charset="-128"/>
              <a:ea typeface="ＭＳ Ｐ明朝" panose="02020600040205080304" pitchFamily="18" charset="-128"/>
            </a:endParaRPr>
          </a:p>
          <a:p>
            <a:r>
              <a:rPr kumimoji="1" lang="en-US" altLang="ja-JP" sz="600">
                <a:latin typeface="ＭＳ Ｐ明朝" panose="02020600040205080304" pitchFamily="18" charset="-128"/>
                <a:ea typeface="ＭＳ Ｐ明朝" panose="02020600040205080304" pitchFamily="18" charset="-128"/>
              </a:rPr>
              <a:t>7</a:t>
            </a:r>
            <a:r>
              <a:rPr kumimoji="1" lang="ja-JP" altLang="en-US" sz="600">
                <a:latin typeface="ＭＳ Ｐ明朝" panose="02020600040205080304" pitchFamily="18" charset="-128"/>
                <a:ea typeface="ＭＳ Ｐ明朝" panose="02020600040205080304" pitchFamily="18" charset="-128"/>
              </a:rPr>
              <a:t>　健康保険等の加入状況の保険加入の有無欄には、各保険の適用を受ける営業所について届出を行っている場合は「加入」を、行っていない場合（適用を</a:t>
            </a:r>
            <a:endParaRPr kumimoji="1" lang="en-US" altLang="ja-JP" sz="600">
              <a:latin typeface="ＭＳ Ｐ明朝" panose="02020600040205080304" pitchFamily="18" charset="-128"/>
              <a:ea typeface="ＭＳ Ｐ明朝" panose="02020600040205080304" pitchFamily="18" charset="-128"/>
            </a:endParaRPr>
          </a:p>
          <a:p>
            <a:r>
              <a:rPr kumimoji="0" lang="en-US" altLang="ja-JP" sz="600" baseline="0">
                <a:effectLst/>
                <a:latin typeface="ＭＳ Ｐ明朝" panose="02020600040205080304" pitchFamily="18" charset="-128"/>
                <a:ea typeface="ＭＳ Ｐ明朝" panose="02020600040205080304" pitchFamily="18" charset="-128"/>
              </a:rPr>
              <a:t>    </a:t>
            </a:r>
            <a:r>
              <a:rPr kumimoji="0" lang="ja-JP" altLang="en-US" sz="600" baseline="0">
                <a:effectLst/>
                <a:latin typeface="ＭＳ Ｐ明朝" panose="02020600040205080304" pitchFamily="18" charset="-128"/>
                <a:ea typeface="ＭＳ Ｐ明朝" panose="02020600040205080304" pitchFamily="18" charset="-128"/>
              </a:rPr>
              <a:t>受ける営業所が複数あり、そのうち一部について行っていない場合を含む）は、「未加入」を、従業員規模等により各保険の適用が</a:t>
            </a:r>
            <a:endParaRPr kumimoji="0" lang="en-US" altLang="ja-JP" sz="600" baseline="0">
              <a:effectLst/>
              <a:latin typeface="ＭＳ Ｐ明朝" panose="02020600040205080304" pitchFamily="18" charset="-128"/>
              <a:ea typeface="ＭＳ Ｐ明朝" panose="02020600040205080304" pitchFamily="18" charset="-128"/>
            </a:endParaRPr>
          </a:p>
          <a:p>
            <a:r>
              <a:rPr kumimoji="0" lang="en-US" altLang="ja-JP" sz="600" baseline="0">
                <a:effectLst/>
                <a:latin typeface="ＭＳ Ｐ明朝" panose="02020600040205080304" pitchFamily="18" charset="-128"/>
                <a:ea typeface="ＭＳ Ｐ明朝" panose="02020600040205080304" pitchFamily="18" charset="-128"/>
              </a:rPr>
              <a:t>    </a:t>
            </a:r>
            <a:r>
              <a:rPr kumimoji="0" lang="ja-JP" altLang="en-US" sz="600" baseline="0">
                <a:effectLst/>
                <a:latin typeface="ＭＳ Ｐ明朝" panose="02020600040205080304" pitchFamily="18" charset="-128"/>
                <a:ea typeface="ＭＳ Ｐ明朝" panose="02020600040205080304" pitchFamily="18" charset="-128"/>
              </a:rPr>
              <a:t>除外される場合は「適用除外」を記入する。事業所整理番号等の営業所の名称欄には、この様式左側の営業所の名称欄には</a:t>
            </a:r>
            <a:endParaRPr kumimoji="0" lang="en-US" altLang="ja-JP" sz="600" baseline="0">
              <a:effectLst/>
              <a:latin typeface="ＭＳ Ｐ明朝" panose="02020600040205080304" pitchFamily="18" charset="-128"/>
              <a:ea typeface="ＭＳ Ｐ明朝" panose="02020600040205080304" pitchFamily="18" charset="-128"/>
            </a:endParaRPr>
          </a:p>
          <a:p>
            <a:r>
              <a:rPr kumimoji="0" lang="en-US" altLang="ja-JP" sz="600" baseline="0">
                <a:effectLst/>
                <a:latin typeface="ＭＳ Ｐ明朝" panose="02020600040205080304" pitchFamily="18" charset="-128"/>
                <a:ea typeface="ＭＳ Ｐ明朝" panose="02020600040205080304" pitchFamily="18" charset="-128"/>
              </a:rPr>
              <a:t>    </a:t>
            </a:r>
            <a:r>
              <a:rPr kumimoji="0" lang="ja-JP" altLang="en-US" sz="600" baseline="0">
                <a:effectLst/>
                <a:latin typeface="ＭＳ Ｐ明朝" panose="02020600040205080304" pitchFamily="18" charset="-128"/>
                <a:ea typeface="ＭＳ Ｐ明朝" panose="02020600040205080304" pitchFamily="18" charset="-128"/>
              </a:rPr>
              <a:t>元請契約に係る営業所の名称及び下請契約に係る営業所の名称を、右側の一次下請負人に関する事項は請負契約に係る営業所の名称を、健康保険欄には、</a:t>
            </a:r>
            <a:endParaRPr kumimoji="0" lang="en-US" altLang="ja-JP" sz="600" baseline="0">
              <a:effectLst/>
              <a:latin typeface="ＭＳ Ｐ明朝" panose="02020600040205080304" pitchFamily="18" charset="-128"/>
              <a:ea typeface="ＭＳ Ｐ明朝" panose="02020600040205080304" pitchFamily="18" charset="-128"/>
            </a:endParaRPr>
          </a:p>
          <a:p>
            <a:r>
              <a:rPr kumimoji="0" lang="en-US" altLang="ja-JP" sz="600" baseline="0">
                <a:effectLst/>
                <a:latin typeface="ＭＳ Ｐ明朝" panose="02020600040205080304" pitchFamily="18" charset="-128"/>
                <a:ea typeface="ＭＳ Ｐ明朝" panose="02020600040205080304" pitchFamily="18" charset="-128"/>
              </a:rPr>
              <a:t>    </a:t>
            </a:r>
            <a:r>
              <a:rPr kumimoji="0" lang="ja-JP" altLang="en-US" sz="600" baseline="0">
                <a:effectLst/>
                <a:latin typeface="ＭＳ Ｐ明朝" panose="02020600040205080304" pitchFamily="18" charset="-128"/>
                <a:ea typeface="ＭＳ Ｐ明朝" panose="02020600040205080304" pitchFamily="18" charset="-128"/>
              </a:rPr>
              <a:t>事業所整理記号及び事業所番号（健康保険組合にあっては組合名）を、一括適用の承認に係る営業所の場合は、本店の整理記号及び</a:t>
            </a:r>
            <a:endParaRPr kumimoji="0" lang="en-US" altLang="ja-JP" sz="600" baseline="0">
              <a:effectLst/>
              <a:latin typeface="ＭＳ Ｐ明朝" panose="02020600040205080304" pitchFamily="18" charset="-128"/>
              <a:ea typeface="ＭＳ Ｐ明朝" panose="02020600040205080304" pitchFamily="18" charset="-128"/>
            </a:endParaRPr>
          </a:p>
          <a:p>
            <a:r>
              <a:rPr kumimoji="0" lang="en-US" altLang="ja-JP" sz="600" baseline="0">
                <a:effectLst/>
                <a:latin typeface="ＭＳ Ｐ明朝" panose="02020600040205080304" pitchFamily="18" charset="-128"/>
                <a:ea typeface="ＭＳ Ｐ明朝" panose="02020600040205080304" pitchFamily="18" charset="-128"/>
              </a:rPr>
              <a:t>    </a:t>
            </a:r>
            <a:r>
              <a:rPr kumimoji="0" lang="ja-JP" altLang="en-US" sz="600" baseline="0">
                <a:effectLst/>
                <a:latin typeface="ＭＳ Ｐ明朝" panose="02020600040205080304" pitchFamily="18" charset="-128"/>
                <a:ea typeface="ＭＳ Ｐ明朝" panose="02020600040205080304" pitchFamily="18" charset="-128"/>
              </a:rPr>
              <a:t>事業所番号を、厚生年金保険欄には、事業所整理記号及び事業所番号を、一括適用の承認に係る営業所の場合は、本店の整理</a:t>
            </a:r>
            <a:r>
              <a:rPr kumimoji="1" lang="ja-JP" altLang="en-US" sz="600" baseline="0">
                <a:effectLst/>
                <a:latin typeface="ＭＳ Ｐ明朝" panose="02020600040205080304" pitchFamily="18" charset="-128"/>
                <a:ea typeface="ＭＳ Ｐ明朝" panose="02020600040205080304" pitchFamily="18" charset="-128"/>
              </a:rPr>
              <a:t>記号及び事業所番号を、</a:t>
            </a:r>
            <a:endParaRPr kumimoji="1" lang="en-US" altLang="ja-JP" sz="600" baseline="0">
              <a:effectLst/>
              <a:latin typeface="ＭＳ Ｐ明朝" panose="02020600040205080304" pitchFamily="18" charset="-128"/>
              <a:ea typeface="ＭＳ Ｐ明朝" panose="02020600040205080304" pitchFamily="18" charset="-128"/>
            </a:endParaRPr>
          </a:p>
          <a:p>
            <a:r>
              <a:rPr kumimoji="1" lang="en-US" altLang="ja-JP" sz="600" baseline="0">
                <a:effectLst/>
                <a:latin typeface="ＭＳ Ｐ明朝" panose="02020600040205080304" pitchFamily="18" charset="-128"/>
                <a:ea typeface="ＭＳ Ｐ明朝" panose="02020600040205080304" pitchFamily="18" charset="-128"/>
              </a:rPr>
              <a:t>    </a:t>
            </a:r>
            <a:r>
              <a:rPr kumimoji="1" lang="ja-JP" altLang="en-US" sz="600" baseline="0">
                <a:effectLst/>
                <a:latin typeface="ＭＳ Ｐ明朝" panose="02020600040205080304" pitchFamily="18" charset="-128"/>
                <a:ea typeface="ＭＳ Ｐ明朝" panose="02020600040205080304" pitchFamily="18" charset="-128"/>
              </a:rPr>
              <a:t>雇用保険欄には、労働保険番号を、継続事業の一括の認可に係る営業所の場合は、本店の労働保険番号をそれぞれ記載する。なお、この様式左側については、</a:t>
            </a:r>
            <a:endParaRPr kumimoji="1" lang="en-US" altLang="ja-JP" sz="600" baseline="0">
              <a:effectLst/>
              <a:latin typeface="ＭＳ Ｐ明朝" panose="02020600040205080304" pitchFamily="18" charset="-128"/>
              <a:ea typeface="ＭＳ Ｐ明朝" panose="02020600040205080304" pitchFamily="18" charset="-128"/>
            </a:endParaRPr>
          </a:p>
          <a:p>
            <a:r>
              <a:rPr kumimoji="1" lang="en-US" altLang="ja-JP" sz="600" baseline="0">
                <a:effectLst/>
                <a:latin typeface="ＭＳ Ｐ明朝" panose="02020600040205080304" pitchFamily="18" charset="-128"/>
                <a:ea typeface="ＭＳ Ｐ明朝" panose="02020600040205080304" pitchFamily="18" charset="-128"/>
              </a:rPr>
              <a:t>    </a:t>
            </a:r>
            <a:r>
              <a:rPr kumimoji="1" lang="ja-JP" altLang="en-US" sz="600" baseline="0">
                <a:effectLst/>
                <a:latin typeface="ＭＳ Ｐ明朝" panose="02020600040205080304" pitchFamily="18" charset="-128"/>
                <a:ea typeface="ＭＳ Ｐ明朝" panose="02020600040205080304" pitchFamily="18" charset="-128"/>
              </a:rPr>
              <a:t>元請契約に係る営業所で下請契約を行う場合は、下請契約欄に「同上」と記載する。右側の一次下請負人に関する事項については、</a:t>
            </a:r>
            <a:endParaRPr kumimoji="1" lang="en-US" altLang="ja-JP" sz="600" baseline="0">
              <a:effectLst/>
              <a:latin typeface="ＭＳ Ｐ明朝" panose="02020600040205080304" pitchFamily="18" charset="-128"/>
              <a:ea typeface="ＭＳ Ｐ明朝" panose="02020600040205080304" pitchFamily="18" charset="-128"/>
            </a:endParaRPr>
          </a:p>
          <a:p>
            <a:r>
              <a:rPr kumimoji="1" lang="en-US" altLang="ja-JP" sz="600" baseline="0">
                <a:effectLst/>
                <a:latin typeface="ＭＳ Ｐ明朝" panose="02020600040205080304" pitchFamily="18" charset="-128"/>
                <a:ea typeface="ＭＳ Ｐ明朝" panose="02020600040205080304" pitchFamily="18" charset="-128"/>
              </a:rPr>
              <a:t>    </a:t>
            </a:r>
            <a:r>
              <a:rPr kumimoji="1" lang="ja-JP" altLang="en-US" sz="600" baseline="0">
                <a:effectLst/>
                <a:latin typeface="ＭＳ Ｐ明朝" panose="02020600040205080304" pitchFamily="18" charset="-128"/>
                <a:ea typeface="ＭＳ Ｐ明朝" panose="02020600040205080304" pitchFamily="18" charset="-128"/>
              </a:rPr>
              <a:t>請負契約に係る営業所以外の営業所で再下請負契約を行う場合には欄を追加して記載する。</a:t>
            </a:r>
            <a:endParaRPr kumimoji="1" lang="en-US" altLang="ja-JP" sz="600" baseline="0">
              <a:effectLst/>
              <a:latin typeface="ＭＳ Ｐ明朝" panose="02020600040205080304" pitchFamily="18" charset="-128"/>
              <a:ea typeface="ＭＳ Ｐ明朝" panose="02020600040205080304" pitchFamily="18" charset="-128"/>
            </a:endParaRPr>
          </a:p>
          <a:p>
            <a:r>
              <a:rPr kumimoji="1" lang="en-US" altLang="ja-JP" sz="700" baseline="0">
                <a:effectLst/>
                <a:latin typeface="ＭＳ Ｐ明朝" panose="02020600040205080304" pitchFamily="18" charset="-128"/>
                <a:ea typeface="ＭＳ Ｐ明朝" panose="02020600040205080304" pitchFamily="18" charset="-128"/>
              </a:rPr>
              <a:t>   ※ </a:t>
            </a:r>
            <a:r>
              <a:rPr kumimoji="1" lang="ja-JP" altLang="en-US" sz="700" baseline="0">
                <a:effectLst/>
                <a:latin typeface="ＭＳ Ｐ明朝" panose="02020600040205080304" pitchFamily="18" charset="-128"/>
                <a:ea typeface="ＭＳ Ｐ明朝" panose="02020600040205080304" pitchFamily="18" charset="-128"/>
              </a:rPr>
              <a:t>［主任技術者、専門技術者記入要領］</a:t>
            </a:r>
            <a:endParaRPr kumimoji="1" lang="en-US" altLang="ja-JP" sz="700" baseline="0">
              <a:effectLst/>
              <a:latin typeface="ＭＳ Ｐ明朝" panose="02020600040205080304" pitchFamily="18" charset="-128"/>
              <a:ea typeface="ＭＳ Ｐ明朝" panose="02020600040205080304" pitchFamily="18" charset="-128"/>
            </a:endParaRPr>
          </a:p>
          <a:p>
            <a:endParaRPr kumimoji="1" lang="en-US" altLang="ja-JP" sz="600" baseline="0">
              <a:effectLst/>
              <a:latin typeface="ＭＳ Ｐ明朝" panose="02020600040205080304" pitchFamily="18" charset="-128"/>
              <a:ea typeface="ＭＳ Ｐ明朝" panose="02020600040205080304" pitchFamily="18" charset="-128"/>
            </a:endParaRPr>
          </a:p>
          <a:p>
            <a:r>
              <a:rPr kumimoji="1" lang="en-US" altLang="ja-JP" sz="600" baseline="0">
                <a:effectLst/>
                <a:latin typeface="ＭＳ Ｐ明朝" panose="02020600040205080304" pitchFamily="18" charset="-128"/>
                <a:ea typeface="ＭＳ Ｐ明朝" panose="02020600040205080304" pitchFamily="18" charset="-128"/>
              </a:rPr>
              <a:t>1  </a:t>
            </a:r>
            <a:r>
              <a:rPr kumimoji="1" lang="ja-JP" altLang="en-US" sz="600" baseline="0">
                <a:effectLst/>
                <a:latin typeface="ＭＳ Ｐ明朝" panose="02020600040205080304" pitchFamily="18" charset="-128"/>
                <a:ea typeface="ＭＳ Ｐ明朝" panose="02020600040205080304" pitchFamily="18" charset="-128"/>
              </a:rPr>
              <a:t>主任技術者の配偶状況について［専任・非専任］のいずれを記入すること。</a:t>
            </a:r>
            <a:endParaRPr kumimoji="1" lang="en-US" altLang="ja-JP" sz="600" baseline="0">
              <a:effectLst/>
              <a:latin typeface="ＭＳ Ｐ明朝" panose="02020600040205080304" pitchFamily="18" charset="-128"/>
              <a:ea typeface="ＭＳ Ｐ明朝" panose="02020600040205080304" pitchFamily="18" charset="-128"/>
            </a:endParaRPr>
          </a:p>
          <a:p>
            <a:r>
              <a:rPr kumimoji="1" lang="en-US" altLang="ja-JP" sz="600" baseline="0">
                <a:effectLst/>
                <a:latin typeface="ＭＳ Ｐ明朝" panose="02020600040205080304" pitchFamily="18" charset="-128"/>
                <a:ea typeface="ＭＳ Ｐ明朝" panose="02020600040205080304" pitchFamily="18" charset="-128"/>
              </a:rPr>
              <a:t>2  </a:t>
            </a:r>
            <a:r>
              <a:rPr kumimoji="1" lang="ja-JP" altLang="en-US" sz="600" baseline="0">
                <a:effectLst/>
                <a:latin typeface="ＭＳ Ｐ明朝" panose="02020600040205080304" pitchFamily="18" charset="-128"/>
                <a:ea typeface="ＭＳ Ｐ明朝" panose="02020600040205080304" pitchFamily="18" charset="-128"/>
              </a:rPr>
              <a:t>専門技術者には、土木・建築一式工事を施工する場合等でその工事に含まれる専門工事を施工するために必要な主任技術者を記載する。</a:t>
            </a:r>
            <a:endParaRPr kumimoji="1" lang="en-US" altLang="ja-JP" sz="600" baseline="0">
              <a:effectLst/>
              <a:latin typeface="ＭＳ Ｐ明朝" panose="02020600040205080304" pitchFamily="18" charset="-128"/>
              <a:ea typeface="ＭＳ Ｐ明朝" panose="02020600040205080304" pitchFamily="18" charset="-128"/>
            </a:endParaRPr>
          </a:p>
          <a:p>
            <a:r>
              <a:rPr kumimoji="1" lang="en-US" altLang="ja-JP" sz="600" baseline="0">
                <a:effectLst/>
                <a:latin typeface="ＭＳ Ｐ明朝" panose="02020600040205080304" pitchFamily="18" charset="-128"/>
                <a:ea typeface="ＭＳ Ｐ明朝" panose="02020600040205080304" pitchFamily="18" charset="-128"/>
              </a:rPr>
              <a:t>    (</a:t>
            </a:r>
            <a:r>
              <a:rPr kumimoji="1" lang="ja-JP" altLang="en-US" sz="600" baseline="0">
                <a:effectLst/>
                <a:latin typeface="ＭＳ Ｐ明朝" panose="02020600040205080304" pitchFamily="18" charset="-128"/>
                <a:ea typeface="ＭＳ Ｐ明朝" panose="02020600040205080304" pitchFamily="18" charset="-128"/>
              </a:rPr>
              <a:t>一式工事の主任技術者が専門工事の主任技術者としての資格を有する場合は専門技術者を兼ねることができる。）</a:t>
            </a:r>
            <a:endParaRPr kumimoji="1" lang="en-US" altLang="ja-JP" sz="600" baseline="0">
              <a:effectLst/>
              <a:latin typeface="ＭＳ Ｐ明朝" panose="02020600040205080304" pitchFamily="18" charset="-128"/>
              <a:ea typeface="ＭＳ Ｐ明朝" panose="02020600040205080304" pitchFamily="18" charset="-128"/>
            </a:endParaRPr>
          </a:p>
          <a:p>
            <a:r>
              <a:rPr kumimoji="1" lang="en-US" altLang="ja-JP" sz="600" baseline="0">
                <a:effectLst/>
                <a:latin typeface="ＭＳ Ｐ明朝" panose="02020600040205080304" pitchFamily="18" charset="-128"/>
                <a:ea typeface="ＭＳ Ｐ明朝" panose="02020600040205080304" pitchFamily="18" charset="-128"/>
              </a:rPr>
              <a:t>    </a:t>
            </a:r>
            <a:r>
              <a:rPr kumimoji="1" lang="ja-JP" altLang="en-US" sz="600" baseline="0">
                <a:effectLst/>
                <a:latin typeface="ＭＳ Ｐ明朝" panose="02020600040205080304" pitchFamily="18" charset="-128"/>
                <a:ea typeface="ＭＳ Ｐ明朝" panose="02020600040205080304" pitchFamily="18" charset="-128"/>
              </a:rPr>
              <a:t>複数の専門工事を施工するために複数の専門技術者を要する場合は適宜欄を設けて全員を記載する。</a:t>
            </a:r>
            <a:endParaRPr kumimoji="1" lang="en-US" altLang="ja-JP" sz="600" baseline="0">
              <a:effectLst/>
              <a:latin typeface="ＭＳ Ｐ明朝" panose="02020600040205080304" pitchFamily="18" charset="-128"/>
              <a:ea typeface="ＭＳ Ｐ明朝" panose="02020600040205080304" pitchFamily="18" charset="-128"/>
            </a:endParaRPr>
          </a:p>
          <a:p>
            <a:r>
              <a:rPr kumimoji="1" lang="en-US" altLang="ja-JP" sz="600" baseline="0">
                <a:effectLst/>
                <a:latin typeface="ＭＳ Ｐ明朝" panose="02020600040205080304" pitchFamily="18" charset="-128"/>
                <a:ea typeface="ＭＳ Ｐ明朝" panose="02020600040205080304" pitchFamily="18" charset="-128"/>
              </a:rPr>
              <a:t>3   </a:t>
            </a:r>
            <a:r>
              <a:rPr kumimoji="1" lang="ja-JP" altLang="en-US" sz="600" baseline="0">
                <a:effectLst/>
                <a:latin typeface="ＭＳ Ｐ明朝" panose="02020600040205080304" pitchFamily="18" charset="-128"/>
                <a:ea typeface="ＭＳ Ｐ明朝" panose="02020600040205080304" pitchFamily="18" charset="-128"/>
              </a:rPr>
              <a:t>主任技術者の資格内容（該当するものを選んで記載する。）</a:t>
            </a:r>
            <a:endParaRPr kumimoji="1" lang="en-US" altLang="ja-JP" sz="600" baseline="0">
              <a:effectLst/>
              <a:latin typeface="ＭＳ Ｐ明朝" panose="02020600040205080304" pitchFamily="18" charset="-128"/>
              <a:ea typeface="ＭＳ Ｐ明朝" panose="02020600040205080304" pitchFamily="18" charset="-128"/>
            </a:endParaRPr>
          </a:p>
        </xdr:txBody>
      </xdr:sp>
      <xdr:sp macro="" textlink="">
        <xdr:nvSpPr>
          <xdr:cNvPr id="2" name="テキスト ボックス 1">
            <a:extLst>
              <a:ext uri="{FF2B5EF4-FFF2-40B4-BE49-F238E27FC236}">
                <a16:creationId xmlns:a16="http://schemas.microsoft.com/office/drawing/2014/main" id="{3FCEA9E9-8682-95E0-5EBB-2B804B424454}"/>
              </a:ext>
            </a:extLst>
          </xdr:cNvPr>
          <xdr:cNvSpPr txBox="1"/>
        </xdr:nvSpPr>
        <xdr:spPr>
          <a:xfrm>
            <a:off x="7011865" y="8506559"/>
            <a:ext cx="2205404" cy="6081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latin typeface="ＭＳ Ｐ明朝" panose="02020600040205080304" pitchFamily="18" charset="-128"/>
                <a:ea typeface="ＭＳ Ｐ明朝" panose="02020600040205080304" pitchFamily="18" charset="-128"/>
              </a:rPr>
              <a:t>①経験年数による場合</a:t>
            </a:r>
            <a:endParaRPr kumimoji="1" lang="en-US" altLang="ja-JP" sz="600">
              <a:latin typeface="ＭＳ Ｐ明朝" panose="02020600040205080304" pitchFamily="18" charset="-128"/>
              <a:ea typeface="ＭＳ Ｐ明朝" panose="02020600040205080304" pitchFamily="18" charset="-128"/>
            </a:endParaRP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1)  </a:t>
            </a:r>
            <a:r>
              <a:rPr kumimoji="1" lang="ja-JP" altLang="en-US" sz="600">
                <a:latin typeface="ＭＳ Ｐ明朝" panose="02020600040205080304" pitchFamily="18" charset="-128"/>
                <a:ea typeface="ＭＳ Ｐ明朝" panose="02020600040205080304" pitchFamily="18" charset="-128"/>
              </a:rPr>
              <a:t>大学卒</a:t>
            </a:r>
            <a:r>
              <a:rPr kumimoji="1" lang="en-US" altLang="ja-JP" sz="600">
                <a:latin typeface="ＭＳ Ｐ明朝" panose="02020600040205080304" pitchFamily="18" charset="-128"/>
                <a:ea typeface="ＭＳ Ｐ明朝" panose="02020600040205080304" pitchFamily="18" charset="-128"/>
              </a:rPr>
              <a:t>[</a:t>
            </a:r>
            <a:r>
              <a:rPr kumimoji="1" lang="ja-JP" altLang="en-US" sz="600">
                <a:latin typeface="ＭＳ Ｐ明朝" panose="02020600040205080304" pitchFamily="18" charset="-128"/>
                <a:ea typeface="ＭＳ Ｐ明朝" panose="02020600040205080304" pitchFamily="18" charset="-128"/>
              </a:rPr>
              <a:t>指定学科</a:t>
            </a:r>
            <a:r>
              <a:rPr kumimoji="1" lang="en-US" altLang="ja-JP" sz="600">
                <a:latin typeface="ＭＳ Ｐ明朝" panose="02020600040205080304" pitchFamily="18" charset="-128"/>
                <a:ea typeface="ＭＳ Ｐ明朝" panose="02020600040205080304" pitchFamily="18" charset="-128"/>
              </a:rPr>
              <a:t>]                   3</a:t>
            </a:r>
            <a:r>
              <a:rPr kumimoji="1" lang="ja-JP" altLang="en-US" sz="600">
                <a:latin typeface="ＭＳ Ｐ明朝" panose="02020600040205080304" pitchFamily="18" charset="-128"/>
                <a:ea typeface="ＭＳ Ｐ明朝" panose="02020600040205080304" pitchFamily="18" charset="-128"/>
              </a:rPr>
              <a:t>年以上の実務経験</a:t>
            </a:r>
            <a:endParaRPr kumimoji="1" lang="en-US" altLang="ja-JP" sz="600">
              <a:latin typeface="ＭＳ Ｐ明朝" panose="02020600040205080304" pitchFamily="18" charset="-128"/>
              <a:ea typeface="ＭＳ Ｐ明朝" panose="02020600040205080304" pitchFamily="18" charset="-128"/>
            </a:endParaRP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a:t>
            </a:r>
            <a:r>
              <a:rPr kumimoji="1" lang="ja-JP" altLang="en-US" sz="600">
                <a:latin typeface="ＭＳ Ｐ明朝" panose="02020600040205080304" pitchFamily="18" charset="-128"/>
                <a:ea typeface="ＭＳ Ｐ明朝" panose="02020600040205080304" pitchFamily="18" charset="-128"/>
              </a:rPr>
              <a:t>短大・高専卒業者を含む）</a:t>
            </a:r>
            <a:endParaRPr kumimoji="1" lang="en-US" altLang="ja-JP" sz="600">
              <a:latin typeface="ＭＳ Ｐ明朝" panose="02020600040205080304" pitchFamily="18" charset="-128"/>
              <a:ea typeface="ＭＳ Ｐ明朝" panose="02020600040205080304" pitchFamily="18" charset="-128"/>
            </a:endParaRP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2)  </a:t>
            </a:r>
            <a:r>
              <a:rPr kumimoji="1" lang="ja-JP" altLang="en-US" sz="600">
                <a:latin typeface="ＭＳ Ｐ明朝" panose="02020600040205080304" pitchFamily="18" charset="-128"/>
                <a:ea typeface="ＭＳ Ｐ明朝" panose="02020600040205080304" pitchFamily="18" charset="-128"/>
              </a:rPr>
              <a:t>高校卒</a:t>
            </a:r>
            <a:r>
              <a:rPr kumimoji="1" lang="en-US" altLang="ja-JP" sz="600">
                <a:latin typeface="ＭＳ Ｐ明朝" panose="02020600040205080304" pitchFamily="18" charset="-128"/>
                <a:ea typeface="ＭＳ Ｐ明朝" panose="02020600040205080304" pitchFamily="18" charset="-128"/>
              </a:rPr>
              <a:t>[</a:t>
            </a:r>
            <a:r>
              <a:rPr kumimoji="1" lang="ja-JP" altLang="en-US" sz="600">
                <a:latin typeface="ＭＳ Ｐ明朝" panose="02020600040205080304" pitchFamily="18" charset="-128"/>
                <a:ea typeface="ＭＳ Ｐ明朝" panose="02020600040205080304" pitchFamily="18" charset="-128"/>
              </a:rPr>
              <a:t>指定学科</a:t>
            </a:r>
            <a:r>
              <a:rPr kumimoji="1" lang="en-US" altLang="ja-JP" sz="600">
                <a:latin typeface="ＭＳ Ｐ明朝" panose="02020600040205080304" pitchFamily="18" charset="-128"/>
                <a:ea typeface="ＭＳ Ｐ明朝" panose="02020600040205080304" pitchFamily="18" charset="-128"/>
              </a:rPr>
              <a:t>]                   5</a:t>
            </a:r>
            <a:r>
              <a:rPr kumimoji="1" lang="ja-JP" altLang="en-US" sz="600">
                <a:latin typeface="ＭＳ Ｐ明朝" panose="02020600040205080304" pitchFamily="18" charset="-128"/>
                <a:ea typeface="ＭＳ Ｐ明朝" panose="02020600040205080304" pitchFamily="18" charset="-128"/>
              </a:rPr>
              <a:t>年以上の実務経験</a:t>
            </a:r>
            <a:r>
              <a:rPr kumimoji="1" lang="en-US" altLang="ja-JP" sz="600">
                <a:latin typeface="ＭＳ Ｐ明朝" panose="02020600040205080304" pitchFamily="18" charset="-128"/>
                <a:ea typeface="ＭＳ Ｐ明朝" panose="02020600040205080304" pitchFamily="18" charset="-128"/>
              </a:rPr>
              <a:t>                   </a:t>
            </a:r>
            <a:r>
              <a:rPr kumimoji="1" lang="en-US" altLang="ja-JP" sz="600" baseline="0">
                <a:latin typeface="ＭＳ Ｐ明朝" panose="02020600040205080304" pitchFamily="18" charset="-128"/>
                <a:ea typeface="ＭＳ Ｐ明朝" panose="02020600040205080304" pitchFamily="18" charset="-128"/>
              </a:rPr>
              <a:t> </a:t>
            </a:r>
            <a:endParaRPr kumimoji="1" lang="en-US" altLang="ja-JP" sz="600">
              <a:latin typeface="ＭＳ Ｐ明朝" panose="02020600040205080304" pitchFamily="18" charset="-128"/>
              <a:ea typeface="ＭＳ Ｐ明朝" panose="02020600040205080304" pitchFamily="18" charset="-128"/>
            </a:endParaRP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3)  </a:t>
            </a:r>
            <a:r>
              <a:rPr kumimoji="1" lang="ja-JP" altLang="en-US" sz="600">
                <a:latin typeface="ＭＳ Ｐ明朝" panose="02020600040205080304" pitchFamily="18" charset="-128"/>
                <a:ea typeface="ＭＳ Ｐ明朝" panose="02020600040205080304" pitchFamily="18" charset="-128"/>
              </a:rPr>
              <a:t>その他                                 </a:t>
            </a:r>
            <a:r>
              <a:rPr kumimoji="1" lang="en-US" altLang="ja-JP" sz="600">
                <a:latin typeface="ＭＳ Ｐ明朝" panose="02020600040205080304" pitchFamily="18" charset="-128"/>
                <a:ea typeface="ＭＳ Ｐ明朝" panose="02020600040205080304" pitchFamily="18" charset="-128"/>
              </a:rPr>
              <a:t>10</a:t>
            </a:r>
            <a:r>
              <a:rPr kumimoji="1" lang="ja-JP" altLang="en-US" sz="600">
                <a:latin typeface="ＭＳ Ｐ明朝" panose="02020600040205080304" pitchFamily="18" charset="-128"/>
                <a:ea typeface="ＭＳ Ｐ明朝" panose="02020600040205080304" pitchFamily="18" charset="-128"/>
              </a:rPr>
              <a:t>年以上の実務経験</a:t>
            </a:r>
          </a:p>
        </xdr:txBody>
      </xdr:sp>
      <xdr:sp macro="" textlink="">
        <xdr:nvSpPr>
          <xdr:cNvPr id="4" name="テキスト ボックス 3">
            <a:extLst>
              <a:ext uri="{FF2B5EF4-FFF2-40B4-BE49-F238E27FC236}">
                <a16:creationId xmlns:a16="http://schemas.microsoft.com/office/drawing/2014/main" id="{63007710-CE99-4429-AB64-BA4D56251F69}"/>
              </a:ext>
            </a:extLst>
          </xdr:cNvPr>
          <xdr:cNvSpPr txBox="1"/>
        </xdr:nvSpPr>
        <xdr:spPr>
          <a:xfrm>
            <a:off x="9611457" y="8512420"/>
            <a:ext cx="1803889" cy="888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latin typeface="ＭＳ Ｐ明朝" panose="02020600040205080304" pitchFamily="18" charset="-128"/>
                <a:ea typeface="ＭＳ Ｐ明朝" panose="02020600040205080304" pitchFamily="18" charset="-128"/>
              </a:rPr>
              <a:t>②資格等による場合</a:t>
            </a:r>
            <a:endParaRPr kumimoji="1" lang="en-US" altLang="ja-JP" sz="600">
              <a:latin typeface="ＭＳ Ｐ明朝" panose="02020600040205080304" pitchFamily="18" charset="-128"/>
              <a:ea typeface="ＭＳ Ｐ明朝" panose="02020600040205080304" pitchFamily="18" charset="-128"/>
            </a:endParaRP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1)  </a:t>
            </a:r>
            <a:r>
              <a:rPr kumimoji="1" lang="ja-JP" altLang="en-US" sz="600">
                <a:latin typeface="ＭＳ Ｐ明朝" panose="02020600040205080304" pitchFamily="18" charset="-128"/>
                <a:ea typeface="ＭＳ Ｐ明朝" panose="02020600040205080304" pitchFamily="18" charset="-128"/>
              </a:rPr>
              <a:t>建設業法　［技術検定］</a:t>
            </a:r>
            <a:endParaRPr kumimoji="1" lang="en-US" altLang="ja-JP" sz="600">
              <a:latin typeface="ＭＳ Ｐ明朝" panose="02020600040205080304" pitchFamily="18" charset="-128"/>
              <a:ea typeface="ＭＳ Ｐ明朝" panose="02020600040205080304" pitchFamily="18" charset="-128"/>
            </a:endParaRP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2)  </a:t>
            </a:r>
            <a:r>
              <a:rPr kumimoji="1" lang="ja-JP" altLang="en-US" sz="600">
                <a:latin typeface="ＭＳ Ｐ明朝" panose="02020600040205080304" pitchFamily="18" charset="-128"/>
                <a:ea typeface="ＭＳ Ｐ明朝" panose="02020600040205080304" pitchFamily="18" charset="-128"/>
              </a:rPr>
              <a:t>建築士法　［建築士試験］</a:t>
            </a: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3)  </a:t>
            </a:r>
            <a:r>
              <a:rPr kumimoji="1" lang="ja-JP" altLang="en-US" sz="600">
                <a:latin typeface="ＭＳ Ｐ明朝" panose="02020600040205080304" pitchFamily="18" charset="-128"/>
                <a:ea typeface="ＭＳ Ｐ明朝" panose="02020600040205080304" pitchFamily="18" charset="-128"/>
              </a:rPr>
              <a:t>技術士法　［技術士試験］</a:t>
            </a: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4)  </a:t>
            </a:r>
            <a:r>
              <a:rPr kumimoji="1" lang="ja-JP" altLang="en-US" sz="600">
                <a:latin typeface="ＭＳ Ｐ明朝" panose="02020600040205080304" pitchFamily="18" charset="-128"/>
                <a:ea typeface="ＭＳ Ｐ明朝" panose="02020600040205080304" pitchFamily="18" charset="-128"/>
              </a:rPr>
              <a:t>電気工事士法　［電気工事士試験］</a:t>
            </a: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5)  </a:t>
            </a:r>
            <a:r>
              <a:rPr kumimoji="1" lang="ja-JP" altLang="en-US" sz="600">
                <a:latin typeface="ＭＳ Ｐ明朝" panose="02020600040205080304" pitchFamily="18" charset="-128"/>
                <a:ea typeface="ＭＳ Ｐ明朝" panose="02020600040205080304" pitchFamily="18" charset="-128"/>
              </a:rPr>
              <a:t>電気事業法　［電気主任技術者国家試験等］</a:t>
            </a: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6)  </a:t>
            </a:r>
            <a:r>
              <a:rPr kumimoji="1" lang="ja-JP" altLang="en-US" sz="600">
                <a:latin typeface="ＭＳ Ｐ明朝" panose="02020600040205080304" pitchFamily="18" charset="-128"/>
                <a:ea typeface="ＭＳ Ｐ明朝" panose="02020600040205080304" pitchFamily="18" charset="-128"/>
              </a:rPr>
              <a:t>消防法　［消防設備士試験］</a:t>
            </a:r>
          </a:p>
          <a:p>
            <a:r>
              <a:rPr kumimoji="1" lang="ja-JP" altLang="en-US" sz="600">
                <a:latin typeface="ＭＳ Ｐ明朝" panose="02020600040205080304" pitchFamily="18" charset="-128"/>
                <a:ea typeface="ＭＳ Ｐ明朝" panose="02020600040205080304" pitchFamily="18" charset="-128"/>
              </a:rPr>
              <a:t>　</a:t>
            </a:r>
            <a:r>
              <a:rPr kumimoji="1" lang="en-US" altLang="ja-JP" sz="600">
                <a:latin typeface="ＭＳ Ｐ明朝" panose="02020600040205080304" pitchFamily="18" charset="-128"/>
                <a:ea typeface="ＭＳ Ｐ明朝" panose="02020600040205080304" pitchFamily="18" charset="-128"/>
              </a:rPr>
              <a:t>7)  </a:t>
            </a:r>
            <a:r>
              <a:rPr kumimoji="1" lang="ja-JP" altLang="en-US" sz="600">
                <a:latin typeface="ＭＳ Ｐ明朝" panose="02020600040205080304" pitchFamily="18" charset="-128"/>
                <a:ea typeface="ＭＳ Ｐ明朝" panose="02020600040205080304" pitchFamily="18" charset="-128"/>
              </a:rPr>
              <a:t>職業能力開発促進法　［技能検定］</a:t>
            </a:r>
          </a:p>
        </xdr:txBody>
      </xdr:sp>
    </xdr:grpSp>
    <xdr:clientData/>
  </xdr:twoCellAnchor>
  <xdr:twoCellAnchor>
    <xdr:from>
      <xdr:col>3</xdr:col>
      <xdr:colOff>36634</xdr:colOff>
      <xdr:row>231</xdr:row>
      <xdr:rowOff>36633</xdr:rowOff>
    </xdr:from>
    <xdr:to>
      <xdr:col>94</xdr:col>
      <xdr:colOff>0</xdr:colOff>
      <xdr:row>258</xdr:row>
      <xdr:rowOff>36633</xdr:rowOff>
    </xdr:to>
    <xdr:sp macro="" textlink="">
      <xdr:nvSpPr>
        <xdr:cNvPr id="8" name="テキスト ボックス 7">
          <a:extLst>
            <a:ext uri="{FF2B5EF4-FFF2-40B4-BE49-F238E27FC236}">
              <a16:creationId xmlns:a16="http://schemas.microsoft.com/office/drawing/2014/main" id="{0515F8A4-770F-4F71-86E0-A3B18A095F41}"/>
            </a:ext>
          </a:extLst>
        </xdr:cNvPr>
        <xdr:cNvSpPr txBox="1"/>
      </xdr:nvSpPr>
      <xdr:spPr>
        <a:xfrm>
          <a:off x="234461" y="8499229"/>
          <a:ext cx="6147289" cy="989135"/>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（記入要領）　　　</a:t>
          </a:r>
          <a:r>
            <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1</a:t>
          </a: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　この様式は元請が作成し、一次下請負業者を通じて報告される再下請負通知書（標準様式第</a:t>
          </a:r>
          <a:r>
            <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1</a:t>
          </a: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号</a:t>
          </a:r>
          <a:r>
            <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a:t>
          </a: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甲）を添付することにより、</a:t>
          </a:r>
          <a:endPar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　　　　　　　　　　     一次下請負業者別の施工体制台帳として利用する。</a:t>
          </a:r>
          <a:endPar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　　　　　　　　　　 </a:t>
          </a:r>
          <a:r>
            <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2  </a:t>
          </a: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発注者及び下請負人との契約書面の写し添付（公共工事は請負代金額の記載のあるもの）。上記の記載事項が発注者との</a:t>
          </a:r>
          <a:endPar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　　　　　　　　　　     請負契約書や下請負契約書に記載がある場合は、その写しを添付することにより記載を省略することができる。</a:t>
          </a:r>
          <a:endPar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　　　　　　　　　　 </a:t>
          </a:r>
          <a:r>
            <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3  </a:t>
          </a: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監理技術者、主任技術者配置状況について「専任・非専任」いずれかを記入すること。</a:t>
          </a:r>
          <a:endPar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　　　　　　　　　　 </a:t>
          </a:r>
          <a:r>
            <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4  </a:t>
          </a: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専門技術者には、土木・建築一式工事を施工する場合等でその工事に含まれる専門工事を施工するために必要な主任技術者を記載する。</a:t>
          </a:r>
          <a:endPar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　　　　　　　　　　     （監理技術者・主任技術者が専門技術者としての資格を有する場合は専門技術者を兼ねることができる。）</a:t>
          </a:r>
          <a:endPar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　　　　　　　　　　 </a:t>
          </a:r>
          <a:r>
            <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5  </a:t>
          </a: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監理技術者・主任技術者及び専門技術者について次のものを添付すること。</a:t>
          </a:r>
          <a:endPar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rPr>
            <a:t>　　　　　　　　　　     ①資格を証するものの写し　②自社従業員である証明書類の写し（従業員証、健康保険証など）</a:t>
          </a:r>
          <a:endParaRPr kumimoji="1" lang="en-US" altLang="ja-JP" sz="600" b="0" i="0" u="none" strike="noStrike" kern="0" cap="none" spc="0" normalizeH="0" baseline="0" noProof="0">
            <a:ln>
              <a:noFill/>
            </a:ln>
            <a:solidFill>
              <a:sysClr val="windowText" lastClr="000000"/>
            </a:solidFill>
            <a:effectLst/>
            <a:uLnTx/>
            <a:uFillTx/>
            <a:latin typeface="ＭＳ Ｐ明朝" panose="02020600040205080304" pitchFamily="18" charset="-128"/>
            <a:ea typeface="ＭＳ Ｐ明朝" panose="02020600040205080304" pitchFamily="18" charset="-128"/>
            <a:cs typeface="+mn-cs"/>
          </a:endParaRPr>
        </a:p>
      </xdr:txBody>
    </xdr:sp>
    <xdr:clientData/>
  </xdr:twoCellAnchor>
  <xdr:twoCellAnchor>
    <xdr:from>
      <xdr:col>207</xdr:col>
      <xdr:colOff>47625</xdr:colOff>
      <xdr:row>3</xdr:row>
      <xdr:rowOff>9525</xdr:rowOff>
    </xdr:from>
    <xdr:to>
      <xdr:col>279</xdr:col>
      <xdr:colOff>28575</xdr:colOff>
      <xdr:row>133</xdr:row>
      <xdr:rowOff>18430</xdr:rowOff>
    </xdr:to>
    <xdr:grpSp>
      <xdr:nvGrpSpPr>
        <xdr:cNvPr id="16" name="グループ化 15">
          <a:extLst>
            <a:ext uri="{FF2B5EF4-FFF2-40B4-BE49-F238E27FC236}">
              <a16:creationId xmlns:a16="http://schemas.microsoft.com/office/drawing/2014/main" id="{8726A766-24D2-6191-54EF-A240E1851F7B}"/>
            </a:ext>
          </a:extLst>
        </xdr:cNvPr>
        <xdr:cNvGrpSpPr/>
      </xdr:nvGrpSpPr>
      <xdr:grpSpPr>
        <a:xfrm>
          <a:off x="14202833" y="128588"/>
          <a:ext cx="4743450" cy="5168280"/>
          <a:chOff x="14125575" y="95250"/>
          <a:chExt cx="4781550" cy="4961905"/>
        </a:xfrm>
      </xdr:grpSpPr>
      <xdr:pic>
        <xdr:nvPicPr>
          <xdr:cNvPr id="10" name="図 9">
            <a:extLst>
              <a:ext uri="{FF2B5EF4-FFF2-40B4-BE49-F238E27FC236}">
                <a16:creationId xmlns:a16="http://schemas.microsoft.com/office/drawing/2014/main" id="{FE6DB6E6-B699-055A-F9D2-03E70001187D}"/>
              </a:ext>
            </a:extLst>
          </xdr:cNvPr>
          <xdr:cNvPicPr>
            <a:picLocks noChangeAspect="1"/>
          </xdr:cNvPicPr>
        </xdr:nvPicPr>
        <xdr:blipFill>
          <a:blip xmlns:r="http://schemas.openxmlformats.org/officeDocument/2006/relationships" r:embed="rId1"/>
          <a:stretch>
            <a:fillRect/>
          </a:stretch>
        </xdr:blipFill>
        <xdr:spPr>
          <a:xfrm>
            <a:off x="14125575" y="95250"/>
            <a:ext cx="4704762" cy="4961905"/>
          </a:xfrm>
          <a:prstGeom prst="rect">
            <a:avLst/>
          </a:prstGeom>
        </xdr:spPr>
      </xdr:pic>
      <xdr:cxnSp macro="">
        <xdr:nvCxnSpPr>
          <xdr:cNvPr id="14" name="直線矢印コネクタ 13">
            <a:extLst>
              <a:ext uri="{FF2B5EF4-FFF2-40B4-BE49-F238E27FC236}">
                <a16:creationId xmlns:a16="http://schemas.microsoft.com/office/drawing/2014/main" id="{79A31093-884E-5E5C-27F6-53D200694346}"/>
              </a:ext>
            </a:extLst>
          </xdr:cNvPr>
          <xdr:cNvCxnSpPr/>
        </xdr:nvCxnSpPr>
        <xdr:spPr>
          <a:xfrm flipH="1" flipV="1">
            <a:off x="14573250" y="2447925"/>
            <a:ext cx="1695450" cy="68580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15" name="テキスト ボックス 14">
            <a:extLst>
              <a:ext uri="{FF2B5EF4-FFF2-40B4-BE49-F238E27FC236}">
                <a16:creationId xmlns:a16="http://schemas.microsoft.com/office/drawing/2014/main" id="{F840ACE8-667F-7CD3-B644-C3DC9EA11E62}"/>
              </a:ext>
            </a:extLst>
          </xdr:cNvPr>
          <xdr:cNvSpPr txBox="1"/>
        </xdr:nvSpPr>
        <xdr:spPr>
          <a:xfrm>
            <a:off x="15944850" y="3124200"/>
            <a:ext cx="296227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ページレイアウトタブの</a:t>
            </a:r>
            <a:endParaRPr kumimoji="1" lang="en-US" altLang="ja-JP" sz="1100">
              <a:solidFill>
                <a:srgbClr val="FF0000"/>
              </a:solidFill>
            </a:endParaRPr>
          </a:p>
          <a:p>
            <a:r>
              <a:rPr kumimoji="1" lang="ja-JP" altLang="en-US" sz="1100">
                <a:solidFill>
                  <a:srgbClr val="FF0000"/>
                </a:solidFill>
              </a:rPr>
              <a:t>　ページ設定→シートタブ「白黒印刷」の</a:t>
            </a:r>
            <a:endParaRPr kumimoji="1" lang="en-US" altLang="ja-JP" sz="1100">
              <a:solidFill>
                <a:srgbClr val="FF0000"/>
              </a:solidFill>
            </a:endParaRPr>
          </a:p>
          <a:p>
            <a:r>
              <a:rPr kumimoji="1" lang="ja-JP" altLang="en-US" sz="1100">
                <a:solidFill>
                  <a:srgbClr val="FF0000"/>
                </a:solidFill>
              </a:rPr>
              <a:t>　チェックと外すとカラー印刷可能です。</a:t>
            </a:r>
          </a:p>
        </xdr:txBody>
      </xdr:sp>
    </xdr:grpSp>
    <xdr:clientData/>
  </xdr:twoCellAnchor>
  <xdr:twoCellAnchor>
    <xdr:from>
      <xdr:col>207</xdr:col>
      <xdr:colOff>0</xdr:colOff>
      <xdr:row>140</xdr:row>
      <xdr:rowOff>0</xdr:rowOff>
    </xdr:from>
    <xdr:to>
      <xdr:col>296</xdr:col>
      <xdr:colOff>52916</xdr:colOff>
      <xdr:row>179</xdr:row>
      <xdr:rowOff>0</xdr:rowOff>
    </xdr:to>
    <xdr:sp macro="" textlink="">
      <xdr:nvSpPr>
        <xdr:cNvPr id="11" name="正方形/長方形 10">
          <a:extLst>
            <a:ext uri="{FF2B5EF4-FFF2-40B4-BE49-F238E27FC236}">
              <a16:creationId xmlns:a16="http://schemas.microsoft.com/office/drawing/2014/main" id="{BDD0F0DF-FFC1-4DEB-8E29-3370B8F63C82}"/>
            </a:ext>
          </a:extLst>
        </xdr:cNvPr>
        <xdr:cNvSpPr/>
      </xdr:nvSpPr>
      <xdr:spPr>
        <a:xfrm>
          <a:off x="13514917" y="5926667"/>
          <a:ext cx="5704416" cy="16510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endParaRPr kumimoji="1" lang="en-US" altLang="ja-JP" sz="1600">
            <a:solidFill>
              <a:sysClr val="windowText" lastClr="00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55</xdr:row>
      <xdr:rowOff>0</xdr:rowOff>
    </xdr:from>
    <xdr:to>
      <xdr:col>15</xdr:col>
      <xdr:colOff>0</xdr:colOff>
      <xdr:row>64</xdr:row>
      <xdr:rowOff>2963</xdr:rowOff>
    </xdr:to>
    <xdr:cxnSp macro="">
      <xdr:nvCxnSpPr>
        <xdr:cNvPr id="2" name="直線コネクタ 1">
          <a:extLst>
            <a:ext uri="{FF2B5EF4-FFF2-40B4-BE49-F238E27FC236}">
              <a16:creationId xmlns:a16="http://schemas.microsoft.com/office/drawing/2014/main" id="{B909FD51-7F68-4C25-B115-505EDFE80AB2}"/>
            </a:ext>
          </a:extLst>
        </xdr:cNvPr>
        <xdr:cNvCxnSpPr/>
      </xdr:nvCxnSpPr>
      <xdr:spPr>
        <a:xfrm flipV="1">
          <a:off x="6191250" y="9182100"/>
          <a:ext cx="2057400" cy="13745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13608</xdr:colOff>
      <xdr:row>40</xdr:row>
      <xdr:rowOff>13607</xdr:rowOff>
    </xdr:from>
    <xdr:to>
      <xdr:col>30</xdr:col>
      <xdr:colOff>0</xdr:colOff>
      <xdr:row>49</xdr:row>
      <xdr:rowOff>2964</xdr:rowOff>
    </xdr:to>
    <xdr:cxnSp macro="">
      <xdr:nvCxnSpPr>
        <xdr:cNvPr id="3" name="直線コネクタ 2">
          <a:extLst>
            <a:ext uri="{FF2B5EF4-FFF2-40B4-BE49-F238E27FC236}">
              <a16:creationId xmlns:a16="http://schemas.microsoft.com/office/drawing/2014/main" id="{1F05372B-D758-4C82-8009-FF59D17581C1}"/>
            </a:ext>
          </a:extLst>
        </xdr:cNvPr>
        <xdr:cNvCxnSpPr/>
      </xdr:nvCxnSpPr>
      <xdr:spPr>
        <a:xfrm flipV="1">
          <a:off x="14967858" y="6858000"/>
          <a:ext cx="2122713" cy="133646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557892</xdr:colOff>
      <xdr:row>1</xdr:row>
      <xdr:rowOff>136071</xdr:rowOff>
    </xdr:from>
    <xdr:to>
      <xdr:col>40</xdr:col>
      <xdr:colOff>380999</xdr:colOff>
      <xdr:row>37</xdr:row>
      <xdr:rowOff>27215</xdr:rowOff>
    </xdr:to>
    <xdr:grpSp>
      <xdr:nvGrpSpPr>
        <xdr:cNvPr id="5" name="グループ化 4">
          <a:extLst>
            <a:ext uri="{FF2B5EF4-FFF2-40B4-BE49-F238E27FC236}">
              <a16:creationId xmlns:a16="http://schemas.microsoft.com/office/drawing/2014/main" id="{F861A1DE-7C89-451C-8582-09D0F4A87274}"/>
            </a:ext>
          </a:extLst>
        </xdr:cNvPr>
        <xdr:cNvGrpSpPr/>
      </xdr:nvGrpSpPr>
      <xdr:grpSpPr>
        <a:xfrm>
          <a:off x="18363292" y="288471"/>
          <a:ext cx="5995307" cy="6342744"/>
          <a:chOff x="14125575" y="95250"/>
          <a:chExt cx="4781550" cy="4961905"/>
        </a:xfrm>
      </xdr:grpSpPr>
      <xdr:pic>
        <xdr:nvPicPr>
          <xdr:cNvPr id="6" name="図 5">
            <a:extLst>
              <a:ext uri="{FF2B5EF4-FFF2-40B4-BE49-F238E27FC236}">
                <a16:creationId xmlns:a16="http://schemas.microsoft.com/office/drawing/2014/main" id="{CD7711F7-DC67-4803-E750-EC7CC5D492D0}"/>
              </a:ext>
            </a:extLst>
          </xdr:cNvPr>
          <xdr:cNvPicPr>
            <a:picLocks noChangeAspect="1"/>
          </xdr:cNvPicPr>
        </xdr:nvPicPr>
        <xdr:blipFill>
          <a:blip xmlns:r="http://schemas.openxmlformats.org/officeDocument/2006/relationships" r:embed="rId1"/>
          <a:stretch>
            <a:fillRect/>
          </a:stretch>
        </xdr:blipFill>
        <xdr:spPr>
          <a:xfrm>
            <a:off x="14125575" y="95250"/>
            <a:ext cx="4704762" cy="4961905"/>
          </a:xfrm>
          <a:prstGeom prst="rect">
            <a:avLst/>
          </a:prstGeom>
        </xdr:spPr>
      </xdr:pic>
      <xdr:cxnSp macro="">
        <xdr:nvCxnSpPr>
          <xdr:cNvPr id="7" name="直線矢印コネクタ 6">
            <a:extLst>
              <a:ext uri="{FF2B5EF4-FFF2-40B4-BE49-F238E27FC236}">
                <a16:creationId xmlns:a16="http://schemas.microsoft.com/office/drawing/2014/main" id="{35616214-6A6F-162B-808F-9071BF92AFED}"/>
              </a:ext>
            </a:extLst>
          </xdr:cNvPr>
          <xdr:cNvCxnSpPr/>
        </xdr:nvCxnSpPr>
        <xdr:spPr>
          <a:xfrm flipH="1" flipV="1">
            <a:off x="14573250" y="2447925"/>
            <a:ext cx="1695450" cy="68580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8" name="テキスト ボックス 7">
            <a:extLst>
              <a:ext uri="{FF2B5EF4-FFF2-40B4-BE49-F238E27FC236}">
                <a16:creationId xmlns:a16="http://schemas.microsoft.com/office/drawing/2014/main" id="{55737F4B-B355-C7AB-56E2-BEAD178A4746}"/>
              </a:ext>
            </a:extLst>
          </xdr:cNvPr>
          <xdr:cNvSpPr txBox="1"/>
        </xdr:nvSpPr>
        <xdr:spPr>
          <a:xfrm>
            <a:off x="15944850" y="3124200"/>
            <a:ext cx="296227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ページレイアウトタブの</a:t>
            </a:r>
            <a:endParaRPr kumimoji="1" lang="en-US" altLang="ja-JP" sz="1100">
              <a:solidFill>
                <a:srgbClr val="FF0000"/>
              </a:solidFill>
            </a:endParaRPr>
          </a:p>
          <a:p>
            <a:r>
              <a:rPr kumimoji="1" lang="ja-JP" altLang="en-US" sz="1100">
                <a:solidFill>
                  <a:srgbClr val="FF0000"/>
                </a:solidFill>
              </a:rPr>
              <a:t>　ページ設定→シートタブ「白黒印刷」の</a:t>
            </a:r>
            <a:endParaRPr kumimoji="1" lang="en-US" altLang="ja-JP" sz="1100">
              <a:solidFill>
                <a:srgbClr val="FF0000"/>
              </a:solidFill>
            </a:endParaRPr>
          </a:p>
          <a:p>
            <a:r>
              <a:rPr kumimoji="1" lang="ja-JP" altLang="en-US" sz="1100">
                <a:solidFill>
                  <a:srgbClr val="FF0000"/>
                </a:solidFill>
              </a:rPr>
              <a:t>　チェックと外すとカラー印刷可能です。</a:t>
            </a:r>
          </a:p>
        </xdr:txBody>
      </xdr:sp>
    </xdr:grpSp>
    <xdr:clientData/>
  </xdr:twoCellAnchor>
  <xdr:twoCellAnchor>
    <xdr:from>
      <xdr:col>32</xdr:col>
      <xdr:colOff>0</xdr:colOff>
      <xdr:row>39</xdr:row>
      <xdr:rowOff>158749</xdr:rowOff>
    </xdr:from>
    <xdr:to>
      <xdr:col>41</xdr:col>
      <xdr:colOff>523875</xdr:colOff>
      <xdr:row>54</xdr:row>
      <xdr:rowOff>142874</xdr:rowOff>
    </xdr:to>
    <xdr:sp macro="" textlink="">
      <xdr:nvSpPr>
        <xdr:cNvPr id="4" name="正方形/長方形 3">
          <a:extLst>
            <a:ext uri="{FF2B5EF4-FFF2-40B4-BE49-F238E27FC236}">
              <a16:creationId xmlns:a16="http://schemas.microsoft.com/office/drawing/2014/main" id="{38E41EF1-DE6A-4088-A922-3E896C263AE3}"/>
            </a:ext>
          </a:extLst>
        </xdr:cNvPr>
        <xdr:cNvSpPr/>
      </xdr:nvSpPr>
      <xdr:spPr>
        <a:xfrm>
          <a:off x="18415000" y="7016749"/>
          <a:ext cx="6667500" cy="236537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twoCellAnchor>
    <xdr:from>
      <xdr:col>16</xdr:col>
      <xdr:colOff>0</xdr:colOff>
      <xdr:row>2</xdr:row>
      <xdr:rowOff>38100</xdr:rowOff>
    </xdr:from>
    <xdr:to>
      <xdr:col>29</xdr:col>
      <xdr:colOff>857250</xdr:colOff>
      <xdr:row>53</xdr:row>
      <xdr:rowOff>19050</xdr:rowOff>
    </xdr:to>
    <xdr:cxnSp macro="">
      <xdr:nvCxnSpPr>
        <xdr:cNvPr id="10" name="直線コネクタ 9">
          <a:extLst>
            <a:ext uri="{FF2B5EF4-FFF2-40B4-BE49-F238E27FC236}">
              <a16:creationId xmlns:a16="http://schemas.microsoft.com/office/drawing/2014/main" id="{96848E15-48AE-5ED4-3A68-1926F09BE8E0}"/>
            </a:ext>
          </a:extLst>
        </xdr:cNvPr>
        <xdr:cNvCxnSpPr/>
      </xdr:nvCxnSpPr>
      <xdr:spPr>
        <a:xfrm flipV="1">
          <a:off x="9239250" y="342900"/>
          <a:ext cx="7943850" cy="86487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0</xdr:colOff>
      <xdr:row>55</xdr:row>
      <xdr:rowOff>0</xdr:rowOff>
    </xdr:from>
    <xdr:to>
      <xdr:col>15</xdr:col>
      <xdr:colOff>0</xdr:colOff>
      <xdr:row>64</xdr:row>
      <xdr:rowOff>2963</xdr:rowOff>
    </xdr:to>
    <xdr:cxnSp macro="">
      <xdr:nvCxnSpPr>
        <xdr:cNvPr id="2" name="直線コネクタ 1">
          <a:extLst>
            <a:ext uri="{FF2B5EF4-FFF2-40B4-BE49-F238E27FC236}">
              <a16:creationId xmlns:a16="http://schemas.microsoft.com/office/drawing/2014/main" id="{F09F85DB-87D9-4F8E-B6A8-9F2A9A748B6B}"/>
            </a:ext>
          </a:extLst>
        </xdr:cNvPr>
        <xdr:cNvCxnSpPr/>
      </xdr:nvCxnSpPr>
      <xdr:spPr>
        <a:xfrm flipV="1">
          <a:off x="6191250" y="9182100"/>
          <a:ext cx="2057400" cy="13745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13608</xdr:colOff>
      <xdr:row>40</xdr:row>
      <xdr:rowOff>13607</xdr:rowOff>
    </xdr:from>
    <xdr:to>
      <xdr:col>30</xdr:col>
      <xdr:colOff>0</xdr:colOff>
      <xdr:row>49</xdr:row>
      <xdr:rowOff>2964</xdr:rowOff>
    </xdr:to>
    <xdr:cxnSp macro="">
      <xdr:nvCxnSpPr>
        <xdr:cNvPr id="3" name="直線コネクタ 2">
          <a:extLst>
            <a:ext uri="{FF2B5EF4-FFF2-40B4-BE49-F238E27FC236}">
              <a16:creationId xmlns:a16="http://schemas.microsoft.com/office/drawing/2014/main" id="{386F3DF0-47AD-4402-8BCA-88BDC0B2ECCC}"/>
            </a:ext>
          </a:extLst>
        </xdr:cNvPr>
        <xdr:cNvCxnSpPr/>
      </xdr:nvCxnSpPr>
      <xdr:spPr>
        <a:xfrm flipV="1">
          <a:off x="14977383" y="6909707"/>
          <a:ext cx="2119992" cy="13609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557892</xdr:colOff>
      <xdr:row>1</xdr:row>
      <xdr:rowOff>136071</xdr:rowOff>
    </xdr:from>
    <xdr:to>
      <xdr:col>40</xdr:col>
      <xdr:colOff>380999</xdr:colOff>
      <xdr:row>37</xdr:row>
      <xdr:rowOff>27215</xdr:rowOff>
    </xdr:to>
    <xdr:grpSp>
      <xdr:nvGrpSpPr>
        <xdr:cNvPr id="4" name="グループ化 3">
          <a:extLst>
            <a:ext uri="{FF2B5EF4-FFF2-40B4-BE49-F238E27FC236}">
              <a16:creationId xmlns:a16="http://schemas.microsoft.com/office/drawing/2014/main" id="{BB9F5D97-DCD3-4AB0-83B9-D9479A4954CB}"/>
            </a:ext>
          </a:extLst>
        </xdr:cNvPr>
        <xdr:cNvGrpSpPr/>
      </xdr:nvGrpSpPr>
      <xdr:grpSpPr>
        <a:xfrm>
          <a:off x="18316725" y="284238"/>
          <a:ext cx="6014357" cy="6156477"/>
          <a:chOff x="14125575" y="95250"/>
          <a:chExt cx="4781550" cy="4961905"/>
        </a:xfrm>
      </xdr:grpSpPr>
      <xdr:pic>
        <xdr:nvPicPr>
          <xdr:cNvPr id="5" name="図 4">
            <a:extLst>
              <a:ext uri="{FF2B5EF4-FFF2-40B4-BE49-F238E27FC236}">
                <a16:creationId xmlns:a16="http://schemas.microsoft.com/office/drawing/2014/main" id="{042A0FC8-007E-A637-F720-6C6C72143D96}"/>
              </a:ext>
            </a:extLst>
          </xdr:cNvPr>
          <xdr:cNvPicPr>
            <a:picLocks noChangeAspect="1"/>
          </xdr:cNvPicPr>
        </xdr:nvPicPr>
        <xdr:blipFill>
          <a:blip xmlns:r="http://schemas.openxmlformats.org/officeDocument/2006/relationships" r:embed="rId1"/>
          <a:stretch>
            <a:fillRect/>
          </a:stretch>
        </xdr:blipFill>
        <xdr:spPr>
          <a:xfrm>
            <a:off x="14125575" y="95250"/>
            <a:ext cx="4704762" cy="4961905"/>
          </a:xfrm>
          <a:prstGeom prst="rect">
            <a:avLst/>
          </a:prstGeom>
        </xdr:spPr>
      </xdr:pic>
      <xdr:cxnSp macro="">
        <xdr:nvCxnSpPr>
          <xdr:cNvPr id="6" name="直線矢印コネクタ 5">
            <a:extLst>
              <a:ext uri="{FF2B5EF4-FFF2-40B4-BE49-F238E27FC236}">
                <a16:creationId xmlns:a16="http://schemas.microsoft.com/office/drawing/2014/main" id="{9DC78A3E-0119-6D36-EE4A-4F3B4B490F5E}"/>
              </a:ext>
            </a:extLst>
          </xdr:cNvPr>
          <xdr:cNvCxnSpPr/>
        </xdr:nvCxnSpPr>
        <xdr:spPr>
          <a:xfrm flipH="1" flipV="1">
            <a:off x="14573250" y="2447925"/>
            <a:ext cx="1695450" cy="68580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7" name="テキスト ボックス 6">
            <a:extLst>
              <a:ext uri="{FF2B5EF4-FFF2-40B4-BE49-F238E27FC236}">
                <a16:creationId xmlns:a16="http://schemas.microsoft.com/office/drawing/2014/main" id="{F46C43C7-021E-393A-222E-348396EE2480}"/>
              </a:ext>
            </a:extLst>
          </xdr:cNvPr>
          <xdr:cNvSpPr txBox="1"/>
        </xdr:nvSpPr>
        <xdr:spPr>
          <a:xfrm>
            <a:off x="15944850" y="3124200"/>
            <a:ext cx="296227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ページレイアウトタブの</a:t>
            </a:r>
            <a:endParaRPr kumimoji="1" lang="en-US" altLang="ja-JP" sz="1100">
              <a:solidFill>
                <a:srgbClr val="FF0000"/>
              </a:solidFill>
            </a:endParaRPr>
          </a:p>
          <a:p>
            <a:r>
              <a:rPr kumimoji="1" lang="ja-JP" altLang="en-US" sz="1100">
                <a:solidFill>
                  <a:srgbClr val="FF0000"/>
                </a:solidFill>
              </a:rPr>
              <a:t>　ページ設定→シートタブ「白黒印刷」の</a:t>
            </a:r>
            <a:endParaRPr kumimoji="1" lang="en-US" altLang="ja-JP" sz="1100">
              <a:solidFill>
                <a:srgbClr val="FF0000"/>
              </a:solidFill>
            </a:endParaRPr>
          </a:p>
          <a:p>
            <a:r>
              <a:rPr kumimoji="1" lang="ja-JP" altLang="en-US" sz="1100">
                <a:solidFill>
                  <a:srgbClr val="FF0000"/>
                </a:solidFill>
              </a:rPr>
              <a:t>　チェックと外すとカラー印刷可能です。</a:t>
            </a:r>
          </a:p>
        </xdr:txBody>
      </xdr:sp>
    </xdr:grpSp>
    <xdr:clientData/>
  </xdr:twoCellAnchor>
  <xdr:twoCellAnchor>
    <xdr:from>
      <xdr:col>32</xdr:col>
      <xdr:colOff>0</xdr:colOff>
      <xdr:row>39</xdr:row>
      <xdr:rowOff>158749</xdr:rowOff>
    </xdr:from>
    <xdr:to>
      <xdr:col>41</xdr:col>
      <xdr:colOff>523875</xdr:colOff>
      <xdr:row>54</xdr:row>
      <xdr:rowOff>142874</xdr:rowOff>
    </xdr:to>
    <xdr:sp macro="" textlink="">
      <xdr:nvSpPr>
        <xdr:cNvPr id="8" name="正方形/長方形 7">
          <a:extLst>
            <a:ext uri="{FF2B5EF4-FFF2-40B4-BE49-F238E27FC236}">
              <a16:creationId xmlns:a16="http://schemas.microsoft.com/office/drawing/2014/main" id="{A3C5369F-633C-4FCA-BE75-BC7410351819}"/>
            </a:ext>
          </a:extLst>
        </xdr:cNvPr>
        <xdr:cNvSpPr/>
      </xdr:nvSpPr>
      <xdr:spPr>
        <a:xfrm>
          <a:off x="18468975" y="6892924"/>
          <a:ext cx="6696075" cy="227965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twoCellAnchor>
    <xdr:from>
      <xdr:col>16</xdr:col>
      <xdr:colOff>0</xdr:colOff>
      <xdr:row>2</xdr:row>
      <xdr:rowOff>38100</xdr:rowOff>
    </xdr:from>
    <xdr:to>
      <xdr:col>29</xdr:col>
      <xdr:colOff>857250</xdr:colOff>
      <xdr:row>53</xdr:row>
      <xdr:rowOff>19050</xdr:rowOff>
    </xdr:to>
    <xdr:cxnSp macro="">
      <xdr:nvCxnSpPr>
        <xdr:cNvPr id="9" name="直線コネクタ 8">
          <a:extLst>
            <a:ext uri="{FF2B5EF4-FFF2-40B4-BE49-F238E27FC236}">
              <a16:creationId xmlns:a16="http://schemas.microsoft.com/office/drawing/2014/main" id="{660B58F3-6B73-4CE9-980B-B8E7902109CC}"/>
            </a:ext>
          </a:extLst>
        </xdr:cNvPr>
        <xdr:cNvCxnSpPr/>
      </xdr:nvCxnSpPr>
      <xdr:spPr>
        <a:xfrm flipV="1">
          <a:off x="9172575" y="342900"/>
          <a:ext cx="7886700" cy="8553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0</xdr:colOff>
      <xdr:row>55</xdr:row>
      <xdr:rowOff>0</xdr:rowOff>
    </xdr:from>
    <xdr:to>
      <xdr:col>15</xdr:col>
      <xdr:colOff>0</xdr:colOff>
      <xdr:row>64</xdr:row>
      <xdr:rowOff>2963</xdr:rowOff>
    </xdr:to>
    <xdr:cxnSp macro="">
      <xdr:nvCxnSpPr>
        <xdr:cNvPr id="2" name="直線コネクタ 1">
          <a:extLst>
            <a:ext uri="{FF2B5EF4-FFF2-40B4-BE49-F238E27FC236}">
              <a16:creationId xmlns:a16="http://schemas.microsoft.com/office/drawing/2014/main" id="{E52109FE-63B7-42DF-8A50-39EE0CF9266D}"/>
            </a:ext>
          </a:extLst>
        </xdr:cNvPr>
        <xdr:cNvCxnSpPr/>
      </xdr:nvCxnSpPr>
      <xdr:spPr>
        <a:xfrm flipV="1">
          <a:off x="6191250" y="9182100"/>
          <a:ext cx="2057400" cy="13745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13608</xdr:colOff>
      <xdr:row>40</xdr:row>
      <xdr:rowOff>13607</xdr:rowOff>
    </xdr:from>
    <xdr:to>
      <xdr:col>30</xdr:col>
      <xdr:colOff>0</xdr:colOff>
      <xdr:row>49</xdr:row>
      <xdr:rowOff>2964</xdr:rowOff>
    </xdr:to>
    <xdr:cxnSp macro="">
      <xdr:nvCxnSpPr>
        <xdr:cNvPr id="3" name="直線コネクタ 2">
          <a:extLst>
            <a:ext uri="{FF2B5EF4-FFF2-40B4-BE49-F238E27FC236}">
              <a16:creationId xmlns:a16="http://schemas.microsoft.com/office/drawing/2014/main" id="{763AD994-9458-4069-807D-ABD9371CC0A6}"/>
            </a:ext>
          </a:extLst>
        </xdr:cNvPr>
        <xdr:cNvCxnSpPr/>
      </xdr:nvCxnSpPr>
      <xdr:spPr>
        <a:xfrm flipV="1">
          <a:off x="14977383" y="6909707"/>
          <a:ext cx="2119992" cy="136095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557892</xdr:colOff>
      <xdr:row>1</xdr:row>
      <xdr:rowOff>136071</xdr:rowOff>
    </xdr:from>
    <xdr:to>
      <xdr:col>40</xdr:col>
      <xdr:colOff>380999</xdr:colOff>
      <xdr:row>37</xdr:row>
      <xdr:rowOff>27215</xdr:rowOff>
    </xdr:to>
    <xdr:grpSp>
      <xdr:nvGrpSpPr>
        <xdr:cNvPr id="4" name="グループ化 3">
          <a:extLst>
            <a:ext uri="{FF2B5EF4-FFF2-40B4-BE49-F238E27FC236}">
              <a16:creationId xmlns:a16="http://schemas.microsoft.com/office/drawing/2014/main" id="{8741CFAA-C47A-44A6-A6DB-479436E5F8B0}"/>
            </a:ext>
          </a:extLst>
        </xdr:cNvPr>
        <xdr:cNvGrpSpPr/>
      </xdr:nvGrpSpPr>
      <xdr:grpSpPr>
        <a:xfrm>
          <a:off x="18316725" y="284238"/>
          <a:ext cx="6014357" cy="6156477"/>
          <a:chOff x="14125575" y="95250"/>
          <a:chExt cx="4781550" cy="4961905"/>
        </a:xfrm>
      </xdr:grpSpPr>
      <xdr:pic>
        <xdr:nvPicPr>
          <xdr:cNvPr id="5" name="図 4">
            <a:extLst>
              <a:ext uri="{FF2B5EF4-FFF2-40B4-BE49-F238E27FC236}">
                <a16:creationId xmlns:a16="http://schemas.microsoft.com/office/drawing/2014/main" id="{07A14F83-0CE1-69FC-B8DB-540FE497026C}"/>
              </a:ext>
            </a:extLst>
          </xdr:cNvPr>
          <xdr:cNvPicPr>
            <a:picLocks noChangeAspect="1"/>
          </xdr:cNvPicPr>
        </xdr:nvPicPr>
        <xdr:blipFill>
          <a:blip xmlns:r="http://schemas.openxmlformats.org/officeDocument/2006/relationships" r:embed="rId1"/>
          <a:stretch>
            <a:fillRect/>
          </a:stretch>
        </xdr:blipFill>
        <xdr:spPr>
          <a:xfrm>
            <a:off x="14125575" y="95250"/>
            <a:ext cx="4704762" cy="4961905"/>
          </a:xfrm>
          <a:prstGeom prst="rect">
            <a:avLst/>
          </a:prstGeom>
        </xdr:spPr>
      </xdr:pic>
      <xdr:cxnSp macro="">
        <xdr:nvCxnSpPr>
          <xdr:cNvPr id="6" name="直線矢印コネクタ 5">
            <a:extLst>
              <a:ext uri="{FF2B5EF4-FFF2-40B4-BE49-F238E27FC236}">
                <a16:creationId xmlns:a16="http://schemas.microsoft.com/office/drawing/2014/main" id="{21A4FAA4-B8A3-3CBA-6DBB-ECE8F8EDC19D}"/>
              </a:ext>
            </a:extLst>
          </xdr:cNvPr>
          <xdr:cNvCxnSpPr/>
        </xdr:nvCxnSpPr>
        <xdr:spPr>
          <a:xfrm flipH="1" flipV="1">
            <a:off x="14573250" y="2447925"/>
            <a:ext cx="1695450" cy="685800"/>
          </a:xfrm>
          <a:prstGeom prst="straightConnector1">
            <a:avLst/>
          </a:prstGeom>
          <a:ln w="3810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7" name="テキスト ボックス 6">
            <a:extLst>
              <a:ext uri="{FF2B5EF4-FFF2-40B4-BE49-F238E27FC236}">
                <a16:creationId xmlns:a16="http://schemas.microsoft.com/office/drawing/2014/main" id="{75576FD0-2904-4FDE-331D-1AAD02F49ABD}"/>
              </a:ext>
            </a:extLst>
          </xdr:cNvPr>
          <xdr:cNvSpPr txBox="1"/>
        </xdr:nvSpPr>
        <xdr:spPr>
          <a:xfrm>
            <a:off x="15944850" y="3124200"/>
            <a:ext cx="2962275" cy="876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ページレイアウトタブの</a:t>
            </a:r>
            <a:endParaRPr kumimoji="1" lang="en-US" altLang="ja-JP" sz="1100">
              <a:solidFill>
                <a:srgbClr val="FF0000"/>
              </a:solidFill>
            </a:endParaRPr>
          </a:p>
          <a:p>
            <a:r>
              <a:rPr kumimoji="1" lang="ja-JP" altLang="en-US" sz="1100">
                <a:solidFill>
                  <a:srgbClr val="FF0000"/>
                </a:solidFill>
              </a:rPr>
              <a:t>　ページ設定→シートタブ「白黒印刷」の</a:t>
            </a:r>
            <a:endParaRPr kumimoji="1" lang="en-US" altLang="ja-JP" sz="1100">
              <a:solidFill>
                <a:srgbClr val="FF0000"/>
              </a:solidFill>
            </a:endParaRPr>
          </a:p>
          <a:p>
            <a:r>
              <a:rPr kumimoji="1" lang="ja-JP" altLang="en-US" sz="1100">
                <a:solidFill>
                  <a:srgbClr val="FF0000"/>
                </a:solidFill>
              </a:rPr>
              <a:t>　チェックと外すとカラー印刷可能です。</a:t>
            </a:r>
          </a:p>
        </xdr:txBody>
      </xdr:sp>
    </xdr:grpSp>
    <xdr:clientData/>
  </xdr:twoCellAnchor>
  <xdr:twoCellAnchor>
    <xdr:from>
      <xdr:col>32</xdr:col>
      <xdr:colOff>0</xdr:colOff>
      <xdr:row>39</xdr:row>
      <xdr:rowOff>158749</xdr:rowOff>
    </xdr:from>
    <xdr:to>
      <xdr:col>41</xdr:col>
      <xdr:colOff>523875</xdr:colOff>
      <xdr:row>54</xdr:row>
      <xdr:rowOff>142874</xdr:rowOff>
    </xdr:to>
    <xdr:sp macro="" textlink="">
      <xdr:nvSpPr>
        <xdr:cNvPr id="8" name="正方形/長方形 7">
          <a:extLst>
            <a:ext uri="{FF2B5EF4-FFF2-40B4-BE49-F238E27FC236}">
              <a16:creationId xmlns:a16="http://schemas.microsoft.com/office/drawing/2014/main" id="{4CC94D84-7779-439D-B104-F0D62521CB4A}"/>
            </a:ext>
          </a:extLst>
        </xdr:cNvPr>
        <xdr:cNvSpPr/>
      </xdr:nvSpPr>
      <xdr:spPr>
        <a:xfrm>
          <a:off x="18468975" y="6892924"/>
          <a:ext cx="6696075" cy="227965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twoCellAnchor>
    <xdr:from>
      <xdr:col>16</xdr:col>
      <xdr:colOff>0</xdr:colOff>
      <xdr:row>2</xdr:row>
      <xdr:rowOff>38100</xdr:rowOff>
    </xdr:from>
    <xdr:to>
      <xdr:col>29</xdr:col>
      <xdr:colOff>857250</xdr:colOff>
      <xdr:row>53</xdr:row>
      <xdr:rowOff>19050</xdr:rowOff>
    </xdr:to>
    <xdr:cxnSp macro="">
      <xdr:nvCxnSpPr>
        <xdr:cNvPr id="9" name="直線コネクタ 8">
          <a:extLst>
            <a:ext uri="{FF2B5EF4-FFF2-40B4-BE49-F238E27FC236}">
              <a16:creationId xmlns:a16="http://schemas.microsoft.com/office/drawing/2014/main" id="{8F6C60CB-2921-4DF6-BEB4-BCCF6DFE8D36}"/>
            </a:ext>
          </a:extLst>
        </xdr:cNvPr>
        <xdr:cNvCxnSpPr/>
      </xdr:nvCxnSpPr>
      <xdr:spPr>
        <a:xfrm flipV="1">
          <a:off x="9172575" y="342900"/>
          <a:ext cx="7886700" cy="85534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381000</xdr:colOff>
      <xdr:row>25</xdr:row>
      <xdr:rowOff>19050</xdr:rowOff>
    </xdr:from>
    <xdr:to>
      <xdr:col>10</xdr:col>
      <xdr:colOff>0</xdr:colOff>
      <xdr:row>26</xdr:row>
      <xdr:rowOff>295275</xdr:rowOff>
    </xdr:to>
    <xdr:cxnSp macro="">
      <xdr:nvCxnSpPr>
        <xdr:cNvPr id="2" name="直線コネクタ 1">
          <a:extLst>
            <a:ext uri="{FF2B5EF4-FFF2-40B4-BE49-F238E27FC236}">
              <a16:creationId xmlns:a16="http://schemas.microsoft.com/office/drawing/2014/main" id="{773577A3-2344-4581-AFDA-C500E328D904}"/>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371475</xdr:colOff>
      <xdr:row>11</xdr:row>
      <xdr:rowOff>9525</xdr:rowOff>
    </xdr:from>
    <xdr:to>
      <xdr:col>22</xdr:col>
      <xdr:colOff>9525</xdr:colOff>
      <xdr:row>13</xdr:row>
      <xdr:rowOff>9523</xdr:rowOff>
    </xdr:to>
    <xdr:cxnSp macro="">
      <xdr:nvCxnSpPr>
        <xdr:cNvPr id="4" name="直線コネクタ 3">
          <a:extLst>
            <a:ext uri="{FF2B5EF4-FFF2-40B4-BE49-F238E27FC236}">
              <a16:creationId xmlns:a16="http://schemas.microsoft.com/office/drawing/2014/main" id="{6AC45BD9-5949-43C5-B45E-18B81B2D67AF}"/>
            </a:ext>
          </a:extLst>
        </xdr:cNvPr>
        <xdr:cNvCxnSpPr/>
      </xdr:nvCxnSpPr>
      <xdr:spPr>
        <a:xfrm flipV="1">
          <a:off x="6096000" y="3114675"/>
          <a:ext cx="2371725" cy="68579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25</xdr:row>
      <xdr:rowOff>19050</xdr:rowOff>
    </xdr:from>
    <xdr:to>
      <xdr:col>20</xdr:col>
      <xdr:colOff>0</xdr:colOff>
      <xdr:row>26</xdr:row>
      <xdr:rowOff>295275</xdr:rowOff>
    </xdr:to>
    <xdr:cxnSp macro="">
      <xdr:nvCxnSpPr>
        <xdr:cNvPr id="8" name="直線コネクタ 7">
          <a:extLst>
            <a:ext uri="{FF2B5EF4-FFF2-40B4-BE49-F238E27FC236}">
              <a16:creationId xmlns:a16="http://schemas.microsoft.com/office/drawing/2014/main" id="{D7A561B1-B8E1-4FB9-8BD5-9EBE060C1F72}"/>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381000</xdr:colOff>
      <xdr:row>25</xdr:row>
      <xdr:rowOff>19050</xdr:rowOff>
    </xdr:from>
    <xdr:to>
      <xdr:col>30</xdr:col>
      <xdr:colOff>0</xdr:colOff>
      <xdr:row>26</xdr:row>
      <xdr:rowOff>295275</xdr:rowOff>
    </xdr:to>
    <xdr:cxnSp macro="">
      <xdr:nvCxnSpPr>
        <xdr:cNvPr id="9" name="直線コネクタ 8">
          <a:extLst>
            <a:ext uri="{FF2B5EF4-FFF2-40B4-BE49-F238E27FC236}">
              <a16:creationId xmlns:a16="http://schemas.microsoft.com/office/drawing/2014/main" id="{D3168CB4-23EF-4F33-8F49-B1F06EE6E16E}"/>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38</xdr:row>
      <xdr:rowOff>19050</xdr:rowOff>
    </xdr:from>
    <xdr:to>
      <xdr:col>10</xdr:col>
      <xdr:colOff>0</xdr:colOff>
      <xdr:row>39</xdr:row>
      <xdr:rowOff>295275</xdr:rowOff>
    </xdr:to>
    <xdr:cxnSp macro="">
      <xdr:nvCxnSpPr>
        <xdr:cNvPr id="10" name="直線コネクタ 9">
          <a:extLst>
            <a:ext uri="{FF2B5EF4-FFF2-40B4-BE49-F238E27FC236}">
              <a16:creationId xmlns:a16="http://schemas.microsoft.com/office/drawing/2014/main" id="{E6EC4376-E109-40F3-8636-37A3B51692D0}"/>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38</xdr:row>
      <xdr:rowOff>19050</xdr:rowOff>
    </xdr:from>
    <xdr:to>
      <xdr:col>20</xdr:col>
      <xdr:colOff>0</xdr:colOff>
      <xdr:row>39</xdr:row>
      <xdr:rowOff>295275</xdr:rowOff>
    </xdr:to>
    <xdr:cxnSp macro="">
      <xdr:nvCxnSpPr>
        <xdr:cNvPr id="11" name="直線コネクタ 10">
          <a:extLst>
            <a:ext uri="{FF2B5EF4-FFF2-40B4-BE49-F238E27FC236}">
              <a16:creationId xmlns:a16="http://schemas.microsoft.com/office/drawing/2014/main" id="{D8FB6AE4-E7ED-4F5D-B108-ECB17043BF95}"/>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381000</xdr:colOff>
      <xdr:row>38</xdr:row>
      <xdr:rowOff>19050</xdr:rowOff>
    </xdr:from>
    <xdr:to>
      <xdr:col>30</xdr:col>
      <xdr:colOff>0</xdr:colOff>
      <xdr:row>39</xdr:row>
      <xdr:rowOff>295275</xdr:rowOff>
    </xdr:to>
    <xdr:cxnSp macro="">
      <xdr:nvCxnSpPr>
        <xdr:cNvPr id="12" name="直線コネクタ 11">
          <a:extLst>
            <a:ext uri="{FF2B5EF4-FFF2-40B4-BE49-F238E27FC236}">
              <a16:creationId xmlns:a16="http://schemas.microsoft.com/office/drawing/2014/main" id="{BF29AC0E-65F9-4203-BC52-BE4662DCB8DC}"/>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51</xdr:row>
      <xdr:rowOff>19050</xdr:rowOff>
    </xdr:from>
    <xdr:to>
      <xdr:col>10</xdr:col>
      <xdr:colOff>0</xdr:colOff>
      <xdr:row>52</xdr:row>
      <xdr:rowOff>295275</xdr:rowOff>
    </xdr:to>
    <xdr:cxnSp macro="">
      <xdr:nvCxnSpPr>
        <xdr:cNvPr id="13" name="直線コネクタ 12">
          <a:extLst>
            <a:ext uri="{FF2B5EF4-FFF2-40B4-BE49-F238E27FC236}">
              <a16:creationId xmlns:a16="http://schemas.microsoft.com/office/drawing/2014/main" id="{9A5678E0-1F53-4F7A-BF89-4789A8492075}"/>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51</xdr:row>
      <xdr:rowOff>19050</xdr:rowOff>
    </xdr:from>
    <xdr:to>
      <xdr:col>20</xdr:col>
      <xdr:colOff>0</xdr:colOff>
      <xdr:row>52</xdr:row>
      <xdr:rowOff>295275</xdr:rowOff>
    </xdr:to>
    <xdr:cxnSp macro="">
      <xdr:nvCxnSpPr>
        <xdr:cNvPr id="14" name="直線コネクタ 13">
          <a:extLst>
            <a:ext uri="{FF2B5EF4-FFF2-40B4-BE49-F238E27FC236}">
              <a16:creationId xmlns:a16="http://schemas.microsoft.com/office/drawing/2014/main" id="{171858A5-9C09-4593-AE00-E016ECD1C5DE}"/>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381000</xdr:colOff>
      <xdr:row>51</xdr:row>
      <xdr:rowOff>19050</xdr:rowOff>
    </xdr:from>
    <xdr:to>
      <xdr:col>30</xdr:col>
      <xdr:colOff>0</xdr:colOff>
      <xdr:row>52</xdr:row>
      <xdr:rowOff>295275</xdr:rowOff>
    </xdr:to>
    <xdr:cxnSp macro="">
      <xdr:nvCxnSpPr>
        <xdr:cNvPr id="15" name="直線コネクタ 14">
          <a:extLst>
            <a:ext uri="{FF2B5EF4-FFF2-40B4-BE49-F238E27FC236}">
              <a16:creationId xmlns:a16="http://schemas.microsoft.com/office/drawing/2014/main" id="{FFBB88E7-3623-456F-B722-BDBCEB968A8E}"/>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64</xdr:row>
      <xdr:rowOff>19050</xdr:rowOff>
    </xdr:from>
    <xdr:to>
      <xdr:col>10</xdr:col>
      <xdr:colOff>0</xdr:colOff>
      <xdr:row>65</xdr:row>
      <xdr:rowOff>295275</xdr:rowOff>
    </xdr:to>
    <xdr:cxnSp macro="">
      <xdr:nvCxnSpPr>
        <xdr:cNvPr id="16" name="直線コネクタ 15">
          <a:extLst>
            <a:ext uri="{FF2B5EF4-FFF2-40B4-BE49-F238E27FC236}">
              <a16:creationId xmlns:a16="http://schemas.microsoft.com/office/drawing/2014/main" id="{A28EB367-797B-4549-8A03-64004154F81F}"/>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381000</xdr:colOff>
      <xdr:row>64</xdr:row>
      <xdr:rowOff>19050</xdr:rowOff>
    </xdr:from>
    <xdr:to>
      <xdr:col>20</xdr:col>
      <xdr:colOff>0</xdr:colOff>
      <xdr:row>65</xdr:row>
      <xdr:rowOff>295275</xdr:rowOff>
    </xdr:to>
    <xdr:cxnSp macro="">
      <xdr:nvCxnSpPr>
        <xdr:cNvPr id="17" name="直線コネクタ 16">
          <a:extLst>
            <a:ext uri="{FF2B5EF4-FFF2-40B4-BE49-F238E27FC236}">
              <a16:creationId xmlns:a16="http://schemas.microsoft.com/office/drawing/2014/main" id="{61148B05-743C-40EA-BFC3-1F60F12E140F}"/>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381000</xdr:colOff>
      <xdr:row>64</xdr:row>
      <xdr:rowOff>19050</xdr:rowOff>
    </xdr:from>
    <xdr:to>
      <xdr:col>30</xdr:col>
      <xdr:colOff>0</xdr:colOff>
      <xdr:row>65</xdr:row>
      <xdr:rowOff>295275</xdr:rowOff>
    </xdr:to>
    <xdr:cxnSp macro="">
      <xdr:nvCxnSpPr>
        <xdr:cNvPr id="18" name="直線コネクタ 17">
          <a:extLst>
            <a:ext uri="{FF2B5EF4-FFF2-40B4-BE49-F238E27FC236}">
              <a16:creationId xmlns:a16="http://schemas.microsoft.com/office/drawing/2014/main" id="{995C0B16-770A-4E68-B1B0-69C0A6F6470A}"/>
            </a:ext>
          </a:extLst>
        </xdr:cNvPr>
        <xdr:cNvCxnSpPr/>
      </xdr:nvCxnSpPr>
      <xdr:spPr>
        <a:xfrm flipV="1">
          <a:off x="2200275" y="7162800"/>
          <a:ext cx="1571625" cy="58102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142875</xdr:colOff>
      <xdr:row>2</xdr:row>
      <xdr:rowOff>190500</xdr:rowOff>
    </xdr:from>
    <xdr:to>
      <xdr:col>39</xdr:col>
      <xdr:colOff>531301</xdr:colOff>
      <xdr:row>7</xdr:row>
      <xdr:rowOff>334182</xdr:rowOff>
    </xdr:to>
    <xdr:sp macro="" textlink="">
      <xdr:nvSpPr>
        <xdr:cNvPr id="5" name="正方形/長方形 4">
          <a:extLst>
            <a:ext uri="{FF2B5EF4-FFF2-40B4-BE49-F238E27FC236}">
              <a16:creationId xmlns:a16="http://schemas.microsoft.com/office/drawing/2014/main" id="{20C98E01-7EED-4465-95DC-8654D738FF5B}"/>
            </a:ext>
          </a:extLst>
        </xdr:cNvPr>
        <xdr:cNvSpPr/>
      </xdr:nvSpPr>
      <xdr:spPr>
        <a:xfrm>
          <a:off x="12668250" y="552450"/>
          <a:ext cx="5189026" cy="151528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560916</xdr:colOff>
      <xdr:row>11</xdr:row>
      <xdr:rowOff>15875</xdr:rowOff>
    </xdr:from>
    <xdr:to>
      <xdr:col>4</xdr:col>
      <xdr:colOff>952500</xdr:colOff>
      <xdr:row>16</xdr:row>
      <xdr:rowOff>3173</xdr:rowOff>
    </xdr:to>
    <xdr:cxnSp macro="">
      <xdr:nvCxnSpPr>
        <xdr:cNvPr id="2" name="直線コネクタ 1">
          <a:extLst>
            <a:ext uri="{FF2B5EF4-FFF2-40B4-BE49-F238E27FC236}">
              <a16:creationId xmlns:a16="http://schemas.microsoft.com/office/drawing/2014/main" id="{86849F13-95AA-43D2-A62E-ECBBAAFBD6E9}"/>
            </a:ext>
          </a:extLst>
        </xdr:cNvPr>
        <xdr:cNvCxnSpPr/>
      </xdr:nvCxnSpPr>
      <xdr:spPr>
        <a:xfrm flipV="1">
          <a:off x="1354666" y="2905125"/>
          <a:ext cx="1661584" cy="149542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21166</xdr:colOff>
      <xdr:row>15</xdr:row>
      <xdr:rowOff>20052</xdr:rowOff>
    </xdr:from>
    <xdr:to>
      <xdr:col>17</xdr:col>
      <xdr:colOff>10026</xdr:colOff>
      <xdr:row>17</xdr:row>
      <xdr:rowOff>8465</xdr:rowOff>
    </xdr:to>
    <xdr:cxnSp macro="">
      <xdr:nvCxnSpPr>
        <xdr:cNvPr id="4" name="直線コネクタ 3">
          <a:extLst>
            <a:ext uri="{FF2B5EF4-FFF2-40B4-BE49-F238E27FC236}">
              <a16:creationId xmlns:a16="http://schemas.microsoft.com/office/drawing/2014/main" id="{C0F24E2D-5562-48D1-B014-655604E4513C}"/>
            </a:ext>
          </a:extLst>
        </xdr:cNvPr>
        <xdr:cNvCxnSpPr/>
      </xdr:nvCxnSpPr>
      <xdr:spPr>
        <a:xfrm flipV="1">
          <a:off x="7230087" y="4100763"/>
          <a:ext cx="1352439" cy="589991"/>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15</xdr:row>
      <xdr:rowOff>42333</xdr:rowOff>
    </xdr:from>
    <xdr:to>
      <xdr:col>25</xdr:col>
      <xdr:colOff>10584</xdr:colOff>
      <xdr:row>16</xdr:row>
      <xdr:rowOff>294216</xdr:rowOff>
    </xdr:to>
    <xdr:cxnSp macro="">
      <xdr:nvCxnSpPr>
        <xdr:cNvPr id="6" name="直線コネクタ 5">
          <a:extLst>
            <a:ext uri="{FF2B5EF4-FFF2-40B4-BE49-F238E27FC236}">
              <a16:creationId xmlns:a16="http://schemas.microsoft.com/office/drawing/2014/main" id="{14BF7401-A6F4-49F7-B846-B2B262665C4F}"/>
            </a:ext>
          </a:extLst>
        </xdr:cNvPr>
        <xdr:cNvCxnSpPr/>
      </xdr:nvCxnSpPr>
      <xdr:spPr>
        <a:xfrm flipV="1">
          <a:off x="10752667" y="4191000"/>
          <a:ext cx="1397000" cy="55879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15</xdr:row>
      <xdr:rowOff>42333</xdr:rowOff>
    </xdr:from>
    <xdr:to>
      <xdr:col>33</xdr:col>
      <xdr:colOff>10584</xdr:colOff>
      <xdr:row>16</xdr:row>
      <xdr:rowOff>294216</xdr:rowOff>
    </xdr:to>
    <xdr:cxnSp macro="">
      <xdr:nvCxnSpPr>
        <xdr:cNvPr id="8" name="直線コネクタ 7">
          <a:extLst>
            <a:ext uri="{FF2B5EF4-FFF2-40B4-BE49-F238E27FC236}">
              <a16:creationId xmlns:a16="http://schemas.microsoft.com/office/drawing/2014/main" id="{CFBF31E2-87D9-4895-9384-B1CF612BDBCF}"/>
            </a:ext>
          </a:extLst>
        </xdr:cNvPr>
        <xdr:cNvCxnSpPr/>
      </xdr:nvCxnSpPr>
      <xdr:spPr>
        <a:xfrm flipV="1">
          <a:off x="10752667" y="4191000"/>
          <a:ext cx="1397000" cy="55879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15</xdr:row>
      <xdr:rowOff>42333</xdr:rowOff>
    </xdr:from>
    <xdr:to>
      <xdr:col>49</xdr:col>
      <xdr:colOff>10584</xdr:colOff>
      <xdr:row>16</xdr:row>
      <xdr:rowOff>294216</xdr:rowOff>
    </xdr:to>
    <xdr:cxnSp macro="">
      <xdr:nvCxnSpPr>
        <xdr:cNvPr id="10" name="直線コネクタ 9">
          <a:extLst>
            <a:ext uri="{FF2B5EF4-FFF2-40B4-BE49-F238E27FC236}">
              <a16:creationId xmlns:a16="http://schemas.microsoft.com/office/drawing/2014/main" id="{A33C1A60-3EC6-4AE8-AD3D-2213F27D93DA}"/>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26</xdr:row>
      <xdr:rowOff>42333</xdr:rowOff>
    </xdr:from>
    <xdr:to>
      <xdr:col>17</xdr:col>
      <xdr:colOff>10584</xdr:colOff>
      <xdr:row>27</xdr:row>
      <xdr:rowOff>294216</xdr:rowOff>
    </xdr:to>
    <xdr:cxnSp macro="">
      <xdr:nvCxnSpPr>
        <xdr:cNvPr id="11" name="直線コネクタ 10">
          <a:extLst>
            <a:ext uri="{FF2B5EF4-FFF2-40B4-BE49-F238E27FC236}">
              <a16:creationId xmlns:a16="http://schemas.microsoft.com/office/drawing/2014/main" id="{BE02241E-AD8A-4EC1-A523-6F25579BE62C}"/>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26</xdr:row>
      <xdr:rowOff>42333</xdr:rowOff>
    </xdr:from>
    <xdr:to>
      <xdr:col>25</xdr:col>
      <xdr:colOff>10584</xdr:colOff>
      <xdr:row>27</xdr:row>
      <xdr:rowOff>294216</xdr:rowOff>
    </xdr:to>
    <xdr:cxnSp macro="">
      <xdr:nvCxnSpPr>
        <xdr:cNvPr id="12" name="直線コネクタ 11">
          <a:extLst>
            <a:ext uri="{FF2B5EF4-FFF2-40B4-BE49-F238E27FC236}">
              <a16:creationId xmlns:a16="http://schemas.microsoft.com/office/drawing/2014/main" id="{B92C5F1E-D503-4B4A-A2B9-573B04351D48}"/>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26</xdr:row>
      <xdr:rowOff>42333</xdr:rowOff>
    </xdr:from>
    <xdr:to>
      <xdr:col>33</xdr:col>
      <xdr:colOff>10584</xdr:colOff>
      <xdr:row>27</xdr:row>
      <xdr:rowOff>294216</xdr:rowOff>
    </xdr:to>
    <xdr:cxnSp macro="">
      <xdr:nvCxnSpPr>
        <xdr:cNvPr id="13" name="直線コネクタ 12">
          <a:extLst>
            <a:ext uri="{FF2B5EF4-FFF2-40B4-BE49-F238E27FC236}">
              <a16:creationId xmlns:a16="http://schemas.microsoft.com/office/drawing/2014/main" id="{BAF7A1BE-A904-4D2D-8986-5DD7810A1679}"/>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26</xdr:row>
      <xdr:rowOff>42333</xdr:rowOff>
    </xdr:from>
    <xdr:to>
      <xdr:col>41</xdr:col>
      <xdr:colOff>10584</xdr:colOff>
      <xdr:row>27</xdr:row>
      <xdr:rowOff>294216</xdr:rowOff>
    </xdr:to>
    <xdr:cxnSp macro="">
      <xdr:nvCxnSpPr>
        <xdr:cNvPr id="14" name="直線コネクタ 13">
          <a:extLst>
            <a:ext uri="{FF2B5EF4-FFF2-40B4-BE49-F238E27FC236}">
              <a16:creationId xmlns:a16="http://schemas.microsoft.com/office/drawing/2014/main" id="{BEF848B3-B3B9-4E1E-8022-0F6DBCE899B6}"/>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26</xdr:row>
      <xdr:rowOff>42333</xdr:rowOff>
    </xdr:from>
    <xdr:to>
      <xdr:col>49</xdr:col>
      <xdr:colOff>10584</xdr:colOff>
      <xdr:row>27</xdr:row>
      <xdr:rowOff>294216</xdr:rowOff>
    </xdr:to>
    <xdr:cxnSp macro="">
      <xdr:nvCxnSpPr>
        <xdr:cNvPr id="15" name="直線コネクタ 14">
          <a:extLst>
            <a:ext uri="{FF2B5EF4-FFF2-40B4-BE49-F238E27FC236}">
              <a16:creationId xmlns:a16="http://schemas.microsoft.com/office/drawing/2014/main" id="{9402746C-2EDD-4319-8E16-53970E618A92}"/>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37</xdr:row>
      <xdr:rowOff>42333</xdr:rowOff>
    </xdr:from>
    <xdr:to>
      <xdr:col>17</xdr:col>
      <xdr:colOff>10584</xdr:colOff>
      <xdr:row>38</xdr:row>
      <xdr:rowOff>294216</xdr:rowOff>
    </xdr:to>
    <xdr:cxnSp macro="">
      <xdr:nvCxnSpPr>
        <xdr:cNvPr id="16" name="直線コネクタ 15">
          <a:extLst>
            <a:ext uri="{FF2B5EF4-FFF2-40B4-BE49-F238E27FC236}">
              <a16:creationId xmlns:a16="http://schemas.microsoft.com/office/drawing/2014/main" id="{BB6852FE-DC7E-4B57-953B-71873918F5B3}"/>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37</xdr:row>
      <xdr:rowOff>42333</xdr:rowOff>
    </xdr:from>
    <xdr:to>
      <xdr:col>25</xdr:col>
      <xdr:colOff>10584</xdr:colOff>
      <xdr:row>38</xdr:row>
      <xdr:rowOff>294216</xdr:rowOff>
    </xdr:to>
    <xdr:cxnSp macro="">
      <xdr:nvCxnSpPr>
        <xdr:cNvPr id="17" name="直線コネクタ 16">
          <a:extLst>
            <a:ext uri="{FF2B5EF4-FFF2-40B4-BE49-F238E27FC236}">
              <a16:creationId xmlns:a16="http://schemas.microsoft.com/office/drawing/2014/main" id="{7589507A-0AC1-4CF5-B80F-96F951AE1CC7}"/>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37</xdr:row>
      <xdr:rowOff>42333</xdr:rowOff>
    </xdr:from>
    <xdr:to>
      <xdr:col>33</xdr:col>
      <xdr:colOff>10584</xdr:colOff>
      <xdr:row>38</xdr:row>
      <xdr:rowOff>294216</xdr:rowOff>
    </xdr:to>
    <xdr:cxnSp macro="">
      <xdr:nvCxnSpPr>
        <xdr:cNvPr id="18" name="直線コネクタ 17">
          <a:extLst>
            <a:ext uri="{FF2B5EF4-FFF2-40B4-BE49-F238E27FC236}">
              <a16:creationId xmlns:a16="http://schemas.microsoft.com/office/drawing/2014/main" id="{60A67DA4-CE36-4672-BBE0-DB0373060F74}"/>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37</xdr:row>
      <xdr:rowOff>42333</xdr:rowOff>
    </xdr:from>
    <xdr:to>
      <xdr:col>41</xdr:col>
      <xdr:colOff>10584</xdr:colOff>
      <xdr:row>38</xdr:row>
      <xdr:rowOff>294216</xdr:rowOff>
    </xdr:to>
    <xdr:cxnSp macro="">
      <xdr:nvCxnSpPr>
        <xdr:cNvPr id="19" name="直線コネクタ 18">
          <a:extLst>
            <a:ext uri="{FF2B5EF4-FFF2-40B4-BE49-F238E27FC236}">
              <a16:creationId xmlns:a16="http://schemas.microsoft.com/office/drawing/2014/main" id="{D494E808-26C7-46DD-A274-F1557FC60AD1}"/>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37</xdr:row>
      <xdr:rowOff>42333</xdr:rowOff>
    </xdr:from>
    <xdr:to>
      <xdr:col>49</xdr:col>
      <xdr:colOff>10584</xdr:colOff>
      <xdr:row>38</xdr:row>
      <xdr:rowOff>294216</xdr:rowOff>
    </xdr:to>
    <xdr:cxnSp macro="">
      <xdr:nvCxnSpPr>
        <xdr:cNvPr id="20" name="直線コネクタ 19">
          <a:extLst>
            <a:ext uri="{FF2B5EF4-FFF2-40B4-BE49-F238E27FC236}">
              <a16:creationId xmlns:a16="http://schemas.microsoft.com/office/drawing/2014/main" id="{39119A7A-5730-4EA1-BB28-767D612274F6}"/>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48</xdr:row>
      <xdr:rowOff>42333</xdr:rowOff>
    </xdr:from>
    <xdr:to>
      <xdr:col>17</xdr:col>
      <xdr:colOff>10584</xdr:colOff>
      <xdr:row>49</xdr:row>
      <xdr:rowOff>294216</xdr:rowOff>
    </xdr:to>
    <xdr:cxnSp macro="">
      <xdr:nvCxnSpPr>
        <xdr:cNvPr id="21" name="直線コネクタ 20">
          <a:extLst>
            <a:ext uri="{FF2B5EF4-FFF2-40B4-BE49-F238E27FC236}">
              <a16:creationId xmlns:a16="http://schemas.microsoft.com/office/drawing/2014/main" id="{4194D781-5E83-4EA3-856A-CAF4060DDE55}"/>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48</xdr:row>
      <xdr:rowOff>42333</xdr:rowOff>
    </xdr:from>
    <xdr:to>
      <xdr:col>25</xdr:col>
      <xdr:colOff>10584</xdr:colOff>
      <xdr:row>49</xdr:row>
      <xdr:rowOff>294216</xdr:rowOff>
    </xdr:to>
    <xdr:cxnSp macro="">
      <xdr:nvCxnSpPr>
        <xdr:cNvPr id="22" name="直線コネクタ 21">
          <a:extLst>
            <a:ext uri="{FF2B5EF4-FFF2-40B4-BE49-F238E27FC236}">
              <a16:creationId xmlns:a16="http://schemas.microsoft.com/office/drawing/2014/main" id="{C2D2CAB2-A8C3-4D46-B614-72F61DA75D3E}"/>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48</xdr:row>
      <xdr:rowOff>42333</xdr:rowOff>
    </xdr:from>
    <xdr:to>
      <xdr:col>33</xdr:col>
      <xdr:colOff>10584</xdr:colOff>
      <xdr:row>49</xdr:row>
      <xdr:rowOff>294216</xdr:rowOff>
    </xdr:to>
    <xdr:cxnSp macro="">
      <xdr:nvCxnSpPr>
        <xdr:cNvPr id="23" name="直線コネクタ 22">
          <a:extLst>
            <a:ext uri="{FF2B5EF4-FFF2-40B4-BE49-F238E27FC236}">
              <a16:creationId xmlns:a16="http://schemas.microsoft.com/office/drawing/2014/main" id="{6AC882C5-22D1-4618-9231-FDB3B3C9BD49}"/>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48</xdr:row>
      <xdr:rowOff>42333</xdr:rowOff>
    </xdr:from>
    <xdr:to>
      <xdr:col>41</xdr:col>
      <xdr:colOff>10584</xdr:colOff>
      <xdr:row>49</xdr:row>
      <xdr:rowOff>294216</xdr:rowOff>
    </xdr:to>
    <xdr:cxnSp macro="">
      <xdr:nvCxnSpPr>
        <xdr:cNvPr id="24" name="直線コネクタ 23">
          <a:extLst>
            <a:ext uri="{FF2B5EF4-FFF2-40B4-BE49-F238E27FC236}">
              <a16:creationId xmlns:a16="http://schemas.microsoft.com/office/drawing/2014/main" id="{6754BDC5-DCC9-4761-85FB-6B3EE22FDFDD}"/>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48</xdr:row>
      <xdr:rowOff>42333</xdr:rowOff>
    </xdr:from>
    <xdr:to>
      <xdr:col>49</xdr:col>
      <xdr:colOff>10584</xdr:colOff>
      <xdr:row>49</xdr:row>
      <xdr:rowOff>294216</xdr:rowOff>
    </xdr:to>
    <xdr:cxnSp macro="">
      <xdr:nvCxnSpPr>
        <xdr:cNvPr id="25" name="直線コネクタ 24">
          <a:extLst>
            <a:ext uri="{FF2B5EF4-FFF2-40B4-BE49-F238E27FC236}">
              <a16:creationId xmlns:a16="http://schemas.microsoft.com/office/drawing/2014/main" id="{FA7C96DA-794C-4572-9280-92E682525B26}"/>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59</xdr:row>
      <xdr:rowOff>42333</xdr:rowOff>
    </xdr:from>
    <xdr:to>
      <xdr:col>25</xdr:col>
      <xdr:colOff>10584</xdr:colOff>
      <xdr:row>60</xdr:row>
      <xdr:rowOff>294216</xdr:rowOff>
    </xdr:to>
    <xdr:cxnSp macro="">
      <xdr:nvCxnSpPr>
        <xdr:cNvPr id="26" name="直線コネクタ 25">
          <a:extLst>
            <a:ext uri="{FF2B5EF4-FFF2-40B4-BE49-F238E27FC236}">
              <a16:creationId xmlns:a16="http://schemas.microsoft.com/office/drawing/2014/main" id="{D81C2E58-CED4-4551-915D-E782FADE0C24}"/>
            </a:ext>
          </a:extLst>
        </xdr:cNvPr>
        <xdr:cNvCxnSpPr/>
      </xdr:nvCxnSpPr>
      <xdr:spPr>
        <a:xfrm flipV="1">
          <a:off x="108966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59</xdr:row>
      <xdr:rowOff>42333</xdr:rowOff>
    </xdr:from>
    <xdr:to>
      <xdr:col>33</xdr:col>
      <xdr:colOff>10584</xdr:colOff>
      <xdr:row>60</xdr:row>
      <xdr:rowOff>294216</xdr:rowOff>
    </xdr:to>
    <xdr:cxnSp macro="">
      <xdr:nvCxnSpPr>
        <xdr:cNvPr id="27" name="直線コネクタ 26">
          <a:extLst>
            <a:ext uri="{FF2B5EF4-FFF2-40B4-BE49-F238E27FC236}">
              <a16:creationId xmlns:a16="http://schemas.microsoft.com/office/drawing/2014/main" id="{01018F47-306B-4FFF-B038-266772D67685}"/>
            </a:ext>
          </a:extLst>
        </xdr:cNvPr>
        <xdr:cNvCxnSpPr/>
      </xdr:nvCxnSpPr>
      <xdr:spPr>
        <a:xfrm flipV="1">
          <a:off x="144780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59</xdr:row>
      <xdr:rowOff>42333</xdr:rowOff>
    </xdr:from>
    <xdr:to>
      <xdr:col>41</xdr:col>
      <xdr:colOff>10584</xdr:colOff>
      <xdr:row>60</xdr:row>
      <xdr:rowOff>294216</xdr:rowOff>
    </xdr:to>
    <xdr:cxnSp macro="">
      <xdr:nvCxnSpPr>
        <xdr:cNvPr id="28" name="直線コネクタ 27">
          <a:extLst>
            <a:ext uri="{FF2B5EF4-FFF2-40B4-BE49-F238E27FC236}">
              <a16:creationId xmlns:a16="http://schemas.microsoft.com/office/drawing/2014/main" id="{9581AD13-96D0-4A63-A70C-C359FBFB7D4F}"/>
            </a:ext>
          </a:extLst>
        </xdr:cNvPr>
        <xdr:cNvCxnSpPr/>
      </xdr:nvCxnSpPr>
      <xdr:spPr>
        <a:xfrm flipV="1">
          <a:off x="180594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59</xdr:row>
      <xdr:rowOff>42333</xdr:rowOff>
    </xdr:from>
    <xdr:to>
      <xdr:col>49</xdr:col>
      <xdr:colOff>10584</xdr:colOff>
      <xdr:row>60</xdr:row>
      <xdr:rowOff>294216</xdr:rowOff>
    </xdr:to>
    <xdr:cxnSp macro="">
      <xdr:nvCxnSpPr>
        <xdr:cNvPr id="29" name="直線コネクタ 28">
          <a:extLst>
            <a:ext uri="{FF2B5EF4-FFF2-40B4-BE49-F238E27FC236}">
              <a16:creationId xmlns:a16="http://schemas.microsoft.com/office/drawing/2014/main" id="{4FCB641D-662A-44F6-8166-B3397687288C}"/>
            </a:ext>
          </a:extLst>
        </xdr:cNvPr>
        <xdr:cNvCxnSpPr/>
      </xdr:nvCxnSpPr>
      <xdr:spPr>
        <a:xfrm flipV="1">
          <a:off x="21640800" y="4214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70</xdr:row>
      <xdr:rowOff>42333</xdr:rowOff>
    </xdr:from>
    <xdr:to>
      <xdr:col>25</xdr:col>
      <xdr:colOff>10584</xdr:colOff>
      <xdr:row>71</xdr:row>
      <xdr:rowOff>294216</xdr:rowOff>
    </xdr:to>
    <xdr:cxnSp macro="">
      <xdr:nvCxnSpPr>
        <xdr:cNvPr id="30" name="直線コネクタ 29">
          <a:extLst>
            <a:ext uri="{FF2B5EF4-FFF2-40B4-BE49-F238E27FC236}">
              <a16:creationId xmlns:a16="http://schemas.microsoft.com/office/drawing/2014/main" id="{A5BEB989-A66C-4367-819D-4E5E897D64F5}"/>
            </a:ext>
          </a:extLst>
        </xdr:cNvPr>
        <xdr:cNvCxnSpPr/>
      </xdr:nvCxnSpPr>
      <xdr:spPr>
        <a:xfrm flipV="1">
          <a:off x="10896600" y="7548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70</xdr:row>
      <xdr:rowOff>42333</xdr:rowOff>
    </xdr:from>
    <xdr:to>
      <xdr:col>33</xdr:col>
      <xdr:colOff>10584</xdr:colOff>
      <xdr:row>71</xdr:row>
      <xdr:rowOff>294216</xdr:rowOff>
    </xdr:to>
    <xdr:cxnSp macro="">
      <xdr:nvCxnSpPr>
        <xdr:cNvPr id="31" name="直線コネクタ 30">
          <a:extLst>
            <a:ext uri="{FF2B5EF4-FFF2-40B4-BE49-F238E27FC236}">
              <a16:creationId xmlns:a16="http://schemas.microsoft.com/office/drawing/2014/main" id="{23349E5D-53C0-4676-9D82-54A0103FAA3D}"/>
            </a:ext>
          </a:extLst>
        </xdr:cNvPr>
        <xdr:cNvCxnSpPr/>
      </xdr:nvCxnSpPr>
      <xdr:spPr>
        <a:xfrm flipV="1">
          <a:off x="14478000" y="7548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70</xdr:row>
      <xdr:rowOff>42333</xdr:rowOff>
    </xdr:from>
    <xdr:to>
      <xdr:col>41</xdr:col>
      <xdr:colOff>10584</xdr:colOff>
      <xdr:row>71</xdr:row>
      <xdr:rowOff>294216</xdr:rowOff>
    </xdr:to>
    <xdr:cxnSp macro="">
      <xdr:nvCxnSpPr>
        <xdr:cNvPr id="32" name="直線コネクタ 31">
          <a:extLst>
            <a:ext uri="{FF2B5EF4-FFF2-40B4-BE49-F238E27FC236}">
              <a16:creationId xmlns:a16="http://schemas.microsoft.com/office/drawing/2014/main" id="{724C1CA5-EEAF-4E17-BD13-8ECF808C99A3}"/>
            </a:ext>
          </a:extLst>
        </xdr:cNvPr>
        <xdr:cNvCxnSpPr/>
      </xdr:nvCxnSpPr>
      <xdr:spPr>
        <a:xfrm flipV="1">
          <a:off x="18059400" y="7548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70</xdr:row>
      <xdr:rowOff>42333</xdr:rowOff>
    </xdr:from>
    <xdr:to>
      <xdr:col>49</xdr:col>
      <xdr:colOff>10584</xdr:colOff>
      <xdr:row>71</xdr:row>
      <xdr:rowOff>294216</xdr:rowOff>
    </xdr:to>
    <xdr:cxnSp macro="">
      <xdr:nvCxnSpPr>
        <xdr:cNvPr id="33" name="直線コネクタ 32">
          <a:extLst>
            <a:ext uri="{FF2B5EF4-FFF2-40B4-BE49-F238E27FC236}">
              <a16:creationId xmlns:a16="http://schemas.microsoft.com/office/drawing/2014/main" id="{C2F501BA-E57B-4A25-9D84-55D086154806}"/>
            </a:ext>
          </a:extLst>
        </xdr:cNvPr>
        <xdr:cNvCxnSpPr/>
      </xdr:nvCxnSpPr>
      <xdr:spPr>
        <a:xfrm flipV="1">
          <a:off x="21640800" y="7548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81</xdr:row>
      <xdr:rowOff>42333</xdr:rowOff>
    </xdr:from>
    <xdr:to>
      <xdr:col>25</xdr:col>
      <xdr:colOff>10584</xdr:colOff>
      <xdr:row>82</xdr:row>
      <xdr:rowOff>294216</xdr:rowOff>
    </xdr:to>
    <xdr:cxnSp macro="">
      <xdr:nvCxnSpPr>
        <xdr:cNvPr id="34" name="直線コネクタ 33">
          <a:extLst>
            <a:ext uri="{FF2B5EF4-FFF2-40B4-BE49-F238E27FC236}">
              <a16:creationId xmlns:a16="http://schemas.microsoft.com/office/drawing/2014/main" id="{B2232431-59CA-4CA4-8C25-9ACC83007198}"/>
            </a:ext>
          </a:extLst>
        </xdr:cNvPr>
        <xdr:cNvCxnSpPr/>
      </xdr:nvCxnSpPr>
      <xdr:spPr>
        <a:xfrm flipV="1">
          <a:off x="10896600" y="109198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81</xdr:row>
      <xdr:rowOff>42333</xdr:rowOff>
    </xdr:from>
    <xdr:to>
      <xdr:col>33</xdr:col>
      <xdr:colOff>10584</xdr:colOff>
      <xdr:row>82</xdr:row>
      <xdr:rowOff>294216</xdr:rowOff>
    </xdr:to>
    <xdr:cxnSp macro="">
      <xdr:nvCxnSpPr>
        <xdr:cNvPr id="35" name="直線コネクタ 34">
          <a:extLst>
            <a:ext uri="{FF2B5EF4-FFF2-40B4-BE49-F238E27FC236}">
              <a16:creationId xmlns:a16="http://schemas.microsoft.com/office/drawing/2014/main" id="{6BA96BC0-45FA-4DC4-B9F2-BF7D73F0B756}"/>
            </a:ext>
          </a:extLst>
        </xdr:cNvPr>
        <xdr:cNvCxnSpPr/>
      </xdr:nvCxnSpPr>
      <xdr:spPr>
        <a:xfrm flipV="1">
          <a:off x="14478000" y="109198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81</xdr:row>
      <xdr:rowOff>42333</xdr:rowOff>
    </xdr:from>
    <xdr:to>
      <xdr:col>41</xdr:col>
      <xdr:colOff>10584</xdr:colOff>
      <xdr:row>82</xdr:row>
      <xdr:rowOff>294216</xdr:rowOff>
    </xdr:to>
    <xdr:cxnSp macro="">
      <xdr:nvCxnSpPr>
        <xdr:cNvPr id="36" name="直線コネクタ 35">
          <a:extLst>
            <a:ext uri="{FF2B5EF4-FFF2-40B4-BE49-F238E27FC236}">
              <a16:creationId xmlns:a16="http://schemas.microsoft.com/office/drawing/2014/main" id="{045D36D3-868B-4B66-9DBE-C5A7B690CEC6}"/>
            </a:ext>
          </a:extLst>
        </xdr:cNvPr>
        <xdr:cNvCxnSpPr/>
      </xdr:nvCxnSpPr>
      <xdr:spPr>
        <a:xfrm flipV="1">
          <a:off x="18059400" y="109198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81</xdr:row>
      <xdr:rowOff>42333</xdr:rowOff>
    </xdr:from>
    <xdr:to>
      <xdr:col>49</xdr:col>
      <xdr:colOff>10584</xdr:colOff>
      <xdr:row>82</xdr:row>
      <xdr:rowOff>294216</xdr:rowOff>
    </xdr:to>
    <xdr:cxnSp macro="">
      <xdr:nvCxnSpPr>
        <xdr:cNvPr id="37" name="直線コネクタ 36">
          <a:extLst>
            <a:ext uri="{FF2B5EF4-FFF2-40B4-BE49-F238E27FC236}">
              <a16:creationId xmlns:a16="http://schemas.microsoft.com/office/drawing/2014/main" id="{8C0C3B4A-D0A4-4FAD-A8E7-7063B7A26541}"/>
            </a:ext>
          </a:extLst>
        </xdr:cNvPr>
        <xdr:cNvCxnSpPr/>
      </xdr:nvCxnSpPr>
      <xdr:spPr>
        <a:xfrm flipV="1">
          <a:off x="21640800" y="109198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92</xdr:row>
      <xdr:rowOff>42333</xdr:rowOff>
    </xdr:from>
    <xdr:to>
      <xdr:col>25</xdr:col>
      <xdr:colOff>10584</xdr:colOff>
      <xdr:row>93</xdr:row>
      <xdr:rowOff>294216</xdr:rowOff>
    </xdr:to>
    <xdr:cxnSp macro="">
      <xdr:nvCxnSpPr>
        <xdr:cNvPr id="38" name="直線コネクタ 37">
          <a:extLst>
            <a:ext uri="{FF2B5EF4-FFF2-40B4-BE49-F238E27FC236}">
              <a16:creationId xmlns:a16="http://schemas.microsoft.com/office/drawing/2014/main" id="{83F65C85-22A2-47DD-AD08-7F354DD95E7C}"/>
            </a:ext>
          </a:extLst>
        </xdr:cNvPr>
        <xdr:cNvCxnSpPr/>
      </xdr:nvCxnSpPr>
      <xdr:spPr>
        <a:xfrm flipV="1">
          <a:off x="10896600" y="142536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92</xdr:row>
      <xdr:rowOff>42333</xdr:rowOff>
    </xdr:from>
    <xdr:to>
      <xdr:col>33</xdr:col>
      <xdr:colOff>10584</xdr:colOff>
      <xdr:row>93</xdr:row>
      <xdr:rowOff>294216</xdr:rowOff>
    </xdr:to>
    <xdr:cxnSp macro="">
      <xdr:nvCxnSpPr>
        <xdr:cNvPr id="39" name="直線コネクタ 38">
          <a:extLst>
            <a:ext uri="{FF2B5EF4-FFF2-40B4-BE49-F238E27FC236}">
              <a16:creationId xmlns:a16="http://schemas.microsoft.com/office/drawing/2014/main" id="{8B65A55D-2958-4B6F-BB7C-83E520BCF23B}"/>
            </a:ext>
          </a:extLst>
        </xdr:cNvPr>
        <xdr:cNvCxnSpPr/>
      </xdr:nvCxnSpPr>
      <xdr:spPr>
        <a:xfrm flipV="1">
          <a:off x="14478000" y="142536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92</xdr:row>
      <xdr:rowOff>42333</xdr:rowOff>
    </xdr:from>
    <xdr:to>
      <xdr:col>41</xdr:col>
      <xdr:colOff>10584</xdr:colOff>
      <xdr:row>93</xdr:row>
      <xdr:rowOff>294216</xdr:rowOff>
    </xdr:to>
    <xdr:cxnSp macro="">
      <xdr:nvCxnSpPr>
        <xdr:cNvPr id="40" name="直線コネクタ 39">
          <a:extLst>
            <a:ext uri="{FF2B5EF4-FFF2-40B4-BE49-F238E27FC236}">
              <a16:creationId xmlns:a16="http://schemas.microsoft.com/office/drawing/2014/main" id="{7D6EB89A-CDBD-4000-AB08-33F6B4BA67BF}"/>
            </a:ext>
          </a:extLst>
        </xdr:cNvPr>
        <xdr:cNvCxnSpPr/>
      </xdr:nvCxnSpPr>
      <xdr:spPr>
        <a:xfrm flipV="1">
          <a:off x="18059400" y="142536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92</xdr:row>
      <xdr:rowOff>42333</xdr:rowOff>
    </xdr:from>
    <xdr:to>
      <xdr:col>49</xdr:col>
      <xdr:colOff>10584</xdr:colOff>
      <xdr:row>93</xdr:row>
      <xdr:rowOff>294216</xdr:rowOff>
    </xdr:to>
    <xdr:cxnSp macro="">
      <xdr:nvCxnSpPr>
        <xdr:cNvPr id="41" name="直線コネクタ 40">
          <a:extLst>
            <a:ext uri="{FF2B5EF4-FFF2-40B4-BE49-F238E27FC236}">
              <a16:creationId xmlns:a16="http://schemas.microsoft.com/office/drawing/2014/main" id="{5CB1FE9A-2D18-4A8E-8900-0AFA7DD89A4A}"/>
            </a:ext>
          </a:extLst>
        </xdr:cNvPr>
        <xdr:cNvCxnSpPr/>
      </xdr:nvCxnSpPr>
      <xdr:spPr>
        <a:xfrm flipV="1">
          <a:off x="21640800" y="142536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70</xdr:row>
      <xdr:rowOff>42333</xdr:rowOff>
    </xdr:from>
    <xdr:to>
      <xdr:col>17</xdr:col>
      <xdr:colOff>10584</xdr:colOff>
      <xdr:row>71</xdr:row>
      <xdr:rowOff>294216</xdr:rowOff>
    </xdr:to>
    <xdr:cxnSp macro="">
      <xdr:nvCxnSpPr>
        <xdr:cNvPr id="42" name="直線コネクタ 41">
          <a:extLst>
            <a:ext uri="{FF2B5EF4-FFF2-40B4-BE49-F238E27FC236}">
              <a16:creationId xmlns:a16="http://schemas.microsoft.com/office/drawing/2014/main" id="{66D1D47F-7D12-4C82-A35C-4C6856B7252B}"/>
            </a:ext>
          </a:extLst>
        </xdr:cNvPr>
        <xdr:cNvCxnSpPr/>
      </xdr:nvCxnSpPr>
      <xdr:spPr>
        <a:xfrm flipV="1">
          <a:off x="10896600" y="207877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81</xdr:row>
      <xdr:rowOff>42333</xdr:rowOff>
    </xdr:from>
    <xdr:to>
      <xdr:col>17</xdr:col>
      <xdr:colOff>10584</xdr:colOff>
      <xdr:row>82</xdr:row>
      <xdr:rowOff>294216</xdr:rowOff>
    </xdr:to>
    <xdr:cxnSp macro="">
      <xdr:nvCxnSpPr>
        <xdr:cNvPr id="43" name="直線コネクタ 42">
          <a:extLst>
            <a:ext uri="{FF2B5EF4-FFF2-40B4-BE49-F238E27FC236}">
              <a16:creationId xmlns:a16="http://schemas.microsoft.com/office/drawing/2014/main" id="{4F1BC420-4D0C-411E-9590-53A159FF76F2}"/>
            </a:ext>
          </a:extLst>
        </xdr:cNvPr>
        <xdr:cNvCxnSpPr/>
      </xdr:nvCxnSpPr>
      <xdr:spPr>
        <a:xfrm flipV="1">
          <a:off x="10896600" y="241215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92</xdr:row>
      <xdr:rowOff>42333</xdr:rowOff>
    </xdr:from>
    <xdr:to>
      <xdr:col>17</xdr:col>
      <xdr:colOff>10584</xdr:colOff>
      <xdr:row>93</xdr:row>
      <xdr:rowOff>294216</xdr:rowOff>
    </xdr:to>
    <xdr:cxnSp macro="">
      <xdr:nvCxnSpPr>
        <xdr:cNvPr id="44" name="直線コネクタ 43">
          <a:extLst>
            <a:ext uri="{FF2B5EF4-FFF2-40B4-BE49-F238E27FC236}">
              <a16:creationId xmlns:a16="http://schemas.microsoft.com/office/drawing/2014/main" id="{46A39727-56A0-4FDC-A121-C5B3830A3983}"/>
            </a:ext>
          </a:extLst>
        </xdr:cNvPr>
        <xdr:cNvCxnSpPr/>
      </xdr:nvCxnSpPr>
      <xdr:spPr>
        <a:xfrm flipV="1">
          <a:off x="10896600" y="27455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59</xdr:row>
      <xdr:rowOff>42333</xdr:rowOff>
    </xdr:from>
    <xdr:to>
      <xdr:col>17</xdr:col>
      <xdr:colOff>10584</xdr:colOff>
      <xdr:row>60</xdr:row>
      <xdr:rowOff>294216</xdr:rowOff>
    </xdr:to>
    <xdr:cxnSp macro="">
      <xdr:nvCxnSpPr>
        <xdr:cNvPr id="45" name="直線コネクタ 44">
          <a:extLst>
            <a:ext uri="{FF2B5EF4-FFF2-40B4-BE49-F238E27FC236}">
              <a16:creationId xmlns:a16="http://schemas.microsoft.com/office/drawing/2014/main" id="{2E97CCCF-01A6-442D-9A9A-E984AF363C29}"/>
            </a:ext>
          </a:extLst>
        </xdr:cNvPr>
        <xdr:cNvCxnSpPr/>
      </xdr:nvCxnSpPr>
      <xdr:spPr>
        <a:xfrm flipV="1">
          <a:off x="10896600" y="17454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103</xdr:row>
      <xdr:rowOff>42333</xdr:rowOff>
    </xdr:from>
    <xdr:to>
      <xdr:col>25</xdr:col>
      <xdr:colOff>10584</xdr:colOff>
      <xdr:row>104</xdr:row>
      <xdr:rowOff>294216</xdr:rowOff>
    </xdr:to>
    <xdr:cxnSp macro="">
      <xdr:nvCxnSpPr>
        <xdr:cNvPr id="46" name="直線コネクタ 45">
          <a:extLst>
            <a:ext uri="{FF2B5EF4-FFF2-40B4-BE49-F238E27FC236}">
              <a16:creationId xmlns:a16="http://schemas.microsoft.com/office/drawing/2014/main" id="{5CAA911E-FFB5-4CD8-9014-4F19729CAE00}"/>
            </a:ext>
          </a:extLst>
        </xdr:cNvPr>
        <xdr:cNvCxnSpPr/>
      </xdr:nvCxnSpPr>
      <xdr:spPr>
        <a:xfrm flipV="1">
          <a:off x="10896600" y="17454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103</xdr:row>
      <xdr:rowOff>42333</xdr:rowOff>
    </xdr:from>
    <xdr:to>
      <xdr:col>33</xdr:col>
      <xdr:colOff>10584</xdr:colOff>
      <xdr:row>104</xdr:row>
      <xdr:rowOff>294216</xdr:rowOff>
    </xdr:to>
    <xdr:cxnSp macro="">
      <xdr:nvCxnSpPr>
        <xdr:cNvPr id="47" name="直線コネクタ 46">
          <a:extLst>
            <a:ext uri="{FF2B5EF4-FFF2-40B4-BE49-F238E27FC236}">
              <a16:creationId xmlns:a16="http://schemas.microsoft.com/office/drawing/2014/main" id="{4B4E158C-EE7D-4620-BADF-E5748E9E8DA9}"/>
            </a:ext>
          </a:extLst>
        </xdr:cNvPr>
        <xdr:cNvCxnSpPr/>
      </xdr:nvCxnSpPr>
      <xdr:spPr>
        <a:xfrm flipV="1">
          <a:off x="14478000" y="17454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103</xdr:row>
      <xdr:rowOff>42333</xdr:rowOff>
    </xdr:from>
    <xdr:to>
      <xdr:col>41</xdr:col>
      <xdr:colOff>10584</xdr:colOff>
      <xdr:row>104</xdr:row>
      <xdr:rowOff>294216</xdr:rowOff>
    </xdr:to>
    <xdr:cxnSp macro="">
      <xdr:nvCxnSpPr>
        <xdr:cNvPr id="48" name="直線コネクタ 47">
          <a:extLst>
            <a:ext uri="{FF2B5EF4-FFF2-40B4-BE49-F238E27FC236}">
              <a16:creationId xmlns:a16="http://schemas.microsoft.com/office/drawing/2014/main" id="{77A6127C-356E-4DD7-93DA-3C6091B11CD1}"/>
            </a:ext>
          </a:extLst>
        </xdr:cNvPr>
        <xdr:cNvCxnSpPr/>
      </xdr:nvCxnSpPr>
      <xdr:spPr>
        <a:xfrm flipV="1">
          <a:off x="18059400" y="17454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103</xdr:row>
      <xdr:rowOff>42333</xdr:rowOff>
    </xdr:from>
    <xdr:to>
      <xdr:col>49</xdr:col>
      <xdr:colOff>10584</xdr:colOff>
      <xdr:row>104</xdr:row>
      <xdr:rowOff>294216</xdr:rowOff>
    </xdr:to>
    <xdr:cxnSp macro="">
      <xdr:nvCxnSpPr>
        <xdr:cNvPr id="49" name="直線コネクタ 48">
          <a:extLst>
            <a:ext uri="{FF2B5EF4-FFF2-40B4-BE49-F238E27FC236}">
              <a16:creationId xmlns:a16="http://schemas.microsoft.com/office/drawing/2014/main" id="{BC799ECD-43D9-41E3-83FE-55C532978086}"/>
            </a:ext>
          </a:extLst>
        </xdr:cNvPr>
        <xdr:cNvCxnSpPr/>
      </xdr:nvCxnSpPr>
      <xdr:spPr>
        <a:xfrm flipV="1">
          <a:off x="21640800" y="17454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114</xdr:row>
      <xdr:rowOff>42333</xdr:rowOff>
    </xdr:from>
    <xdr:to>
      <xdr:col>25</xdr:col>
      <xdr:colOff>10584</xdr:colOff>
      <xdr:row>115</xdr:row>
      <xdr:rowOff>294216</xdr:rowOff>
    </xdr:to>
    <xdr:cxnSp macro="">
      <xdr:nvCxnSpPr>
        <xdr:cNvPr id="50" name="直線コネクタ 49">
          <a:extLst>
            <a:ext uri="{FF2B5EF4-FFF2-40B4-BE49-F238E27FC236}">
              <a16:creationId xmlns:a16="http://schemas.microsoft.com/office/drawing/2014/main" id="{21CF2044-3E4F-4B7D-A7AD-586EDFE7D295}"/>
            </a:ext>
          </a:extLst>
        </xdr:cNvPr>
        <xdr:cNvCxnSpPr/>
      </xdr:nvCxnSpPr>
      <xdr:spPr>
        <a:xfrm flipV="1">
          <a:off x="10896600" y="207877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114</xdr:row>
      <xdr:rowOff>42333</xdr:rowOff>
    </xdr:from>
    <xdr:to>
      <xdr:col>33</xdr:col>
      <xdr:colOff>10584</xdr:colOff>
      <xdr:row>115</xdr:row>
      <xdr:rowOff>294216</xdr:rowOff>
    </xdr:to>
    <xdr:cxnSp macro="">
      <xdr:nvCxnSpPr>
        <xdr:cNvPr id="51" name="直線コネクタ 50">
          <a:extLst>
            <a:ext uri="{FF2B5EF4-FFF2-40B4-BE49-F238E27FC236}">
              <a16:creationId xmlns:a16="http://schemas.microsoft.com/office/drawing/2014/main" id="{6FBCB012-0258-45BC-B337-B66D5BFBDBBE}"/>
            </a:ext>
          </a:extLst>
        </xdr:cNvPr>
        <xdr:cNvCxnSpPr/>
      </xdr:nvCxnSpPr>
      <xdr:spPr>
        <a:xfrm flipV="1">
          <a:off x="14478000" y="207877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114</xdr:row>
      <xdr:rowOff>42333</xdr:rowOff>
    </xdr:from>
    <xdr:to>
      <xdr:col>41</xdr:col>
      <xdr:colOff>10584</xdr:colOff>
      <xdr:row>115</xdr:row>
      <xdr:rowOff>294216</xdr:rowOff>
    </xdr:to>
    <xdr:cxnSp macro="">
      <xdr:nvCxnSpPr>
        <xdr:cNvPr id="52" name="直線コネクタ 51">
          <a:extLst>
            <a:ext uri="{FF2B5EF4-FFF2-40B4-BE49-F238E27FC236}">
              <a16:creationId xmlns:a16="http://schemas.microsoft.com/office/drawing/2014/main" id="{72772CEE-2225-4EE2-B1AE-51C843793642}"/>
            </a:ext>
          </a:extLst>
        </xdr:cNvPr>
        <xdr:cNvCxnSpPr/>
      </xdr:nvCxnSpPr>
      <xdr:spPr>
        <a:xfrm flipV="1">
          <a:off x="18059400" y="207877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114</xdr:row>
      <xdr:rowOff>42333</xdr:rowOff>
    </xdr:from>
    <xdr:to>
      <xdr:col>49</xdr:col>
      <xdr:colOff>10584</xdr:colOff>
      <xdr:row>115</xdr:row>
      <xdr:rowOff>294216</xdr:rowOff>
    </xdr:to>
    <xdr:cxnSp macro="">
      <xdr:nvCxnSpPr>
        <xdr:cNvPr id="53" name="直線コネクタ 52">
          <a:extLst>
            <a:ext uri="{FF2B5EF4-FFF2-40B4-BE49-F238E27FC236}">
              <a16:creationId xmlns:a16="http://schemas.microsoft.com/office/drawing/2014/main" id="{0135EC1B-144D-4CF1-803A-2A5CAD368827}"/>
            </a:ext>
          </a:extLst>
        </xdr:cNvPr>
        <xdr:cNvCxnSpPr/>
      </xdr:nvCxnSpPr>
      <xdr:spPr>
        <a:xfrm flipV="1">
          <a:off x="21640800" y="207877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125</xdr:row>
      <xdr:rowOff>42333</xdr:rowOff>
    </xdr:from>
    <xdr:to>
      <xdr:col>25</xdr:col>
      <xdr:colOff>10584</xdr:colOff>
      <xdr:row>126</xdr:row>
      <xdr:rowOff>294216</xdr:rowOff>
    </xdr:to>
    <xdr:cxnSp macro="">
      <xdr:nvCxnSpPr>
        <xdr:cNvPr id="54" name="直線コネクタ 53">
          <a:extLst>
            <a:ext uri="{FF2B5EF4-FFF2-40B4-BE49-F238E27FC236}">
              <a16:creationId xmlns:a16="http://schemas.microsoft.com/office/drawing/2014/main" id="{EFE2557F-0340-4133-91D0-1F1AD26201F8}"/>
            </a:ext>
          </a:extLst>
        </xdr:cNvPr>
        <xdr:cNvCxnSpPr/>
      </xdr:nvCxnSpPr>
      <xdr:spPr>
        <a:xfrm flipV="1">
          <a:off x="10896600" y="241215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125</xdr:row>
      <xdr:rowOff>42333</xdr:rowOff>
    </xdr:from>
    <xdr:to>
      <xdr:col>33</xdr:col>
      <xdr:colOff>10584</xdr:colOff>
      <xdr:row>126</xdr:row>
      <xdr:rowOff>294216</xdr:rowOff>
    </xdr:to>
    <xdr:cxnSp macro="">
      <xdr:nvCxnSpPr>
        <xdr:cNvPr id="55" name="直線コネクタ 54">
          <a:extLst>
            <a:ext uri="{FF2B5EF4-FFF2-40B4-BE49-F238E27FC236}">
              <a16:creationId xmlns:a16="http://schemas.microsoft.com/office/drawing/2014/main" id="{5950825C-EA61-49CD-BBB4-0C70FEB6057B}"/>
            </a:ext>
          </a:extLst>
        </xdr:cNvPr>
        <xdr:cNvCxnSpPr/>
      </xdr:nvCxnSpPr>
      <xdr:spPr>
        <a:xfrm flipV="1">
          <a:off x="14478000" y="241215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125</xdr:row>
      <xdr:rowOff>42333</xdr:rowOff>
    </xdr:from>
    <xdr:to>
      <xdr:col>41</xdr:col>
      <xdr:colOff>10584</xdr:colOff>
      <xdr:row>126</xdr:row>
      <xdr:rowOff>294216</xdr:rowOff>
    </xdr:to>
    <xdr:cxnSp macro="">
      <xdr:nvCxnSpPr>
        <xdr:cNvPr id="56" name="直線コネクタ 55">
          <a:extLst>
            <a:ext uri="{FF2B5EF4-FFF2-40B4-BE49-F238E27FC236}">
              <a16:creationId xmlns:a16="http://schemas.microsoft.com/office/drawing/2014/main" id="{0556FF4C-E401-4798-AF59-64141216E698}"/>
            </a:ext>
          </a:extLst>
        </xdr:cNvPr>
        <xdr:cNvCxnSpPr/>
      </xdr:nvCxnSpPr>
      <xdr:spPr>
        <a:xfrm flipV="1">
          <a:off x="18059400" y="241215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125</xdr:row>
      <xdr:rowOff>42333</xdr:rowOff>
    </xdr:from>
    <xdr:to>
      <xdr:col>49</xdr:col>
      <xdr:colOff>10584</xdr:colOff>
      <xdr:row>126</xdr:row>
      <xdr:rowOff>294216</xdr:rowOff>
    </xdr:to>
    <xdr:cxnSp macro="">
      <xdr:nvCxnSpPr>
        <xdr:cNvPr id="57" name="直線コネクタ 56">
          <a:extLst>
            <a:ext uri="{FF2B5EF4-FFF2-40B4-BE49-F238E27FC236}">
              <a16:creationId xmlns:a16="http://schemas.microsoft.com/office/drawing/2014/main" id="{9FD90EE6-375B-4195-AAB3-C644082E8C81}"/>
            </a:ext>
          </a:extLst>
        </xdr:cNvPr>
        <xdr:cNvCxnSpPr/>
      </xdr:nvCxnSpPr>
      <xdr:spPr>
        <a:xfrm flipV="1">
          <a:off x="21640800" y="241215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571500</xdr:colOff>
      <xdr:row>136</xdr:row>
      <xdr:rowOff>42333</xdr:rowOff>
    </xdr:from>
    <xdr:to>
      <xdr:col>25</xdr:col>
      <xdr:colOff>10584</xdr:colOff>
      <xdr:row>137</xdr:row>
      <xdr:rowOff>294216</xdr:rowOff>
    </xdr:to>
    <xdr:cxnSp macro="">
      <xdr:nvCxnSpPr>
        <xdr:cNvPr id="58" name="直線コネクタ 57">
          <a:extLst>
            <a:ext uri="{FF2B5EF4-FFF2-40B4-BE49-F238E27FC236}">
              <a16:creationId xmlns:a16="http://schemas.microsoft.com/office/drawing/2014/main" id="{952FB9FA-999D-42BC-B71C-5928C78725B4}"/>
            </a:ext>
          </a:extLst>
        </xdr:cNvPr>
        <xdr:cNvCxnSpPr/>
      </xdr:nvCxnSpPr>
      <xdr:spPr>
        <a:xfrm flipV="1">
          <a:off x="10896600" y="27455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571500</xdr:colOff>
      <xdr:row>136</xdr:row>
      <xdr:rowOff>42333</xdr:rowOff>
    </xdr:from>
    <xdr:to>
      <xdr:col>33</xdr:col>
      <xdr:colOff>10584</xdr:colOff>
      <xdr:row>137</xdr:row>
      <xdr:rowOff>294216</xdr:rowOff>
    </xdr:to>
    <xdr:cxnSp macro="">
      <xdr:nvCxnSpPr>
        <xdr:cNvPr id="59" name="直線コネクタ 58">
          <a:extLst>
            <a:ext uri="{FF2B5EF4-FFF2-40B4-BE49-F238E27FC236}">
              <a16:creationId xmlns:a16="http://schemas.microsoft.com/office/drawing/2014/main" id="{7FEA0B36-1038-4CB2-A3A9-72A4AA5B72C2}"/>
            </a:ext>
          </a:extLst>
        </xdr:cNvPr>
        <xdr:cNvCxnSpPr/>
      </xdr:nvCxnSpPr>
      <xdr:spPr>
        <a:xfrm flipV="1">
          <a:off x="14478000" y="27455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571500</xdr:colOff>
      <xdr:row>136</xdr:row>
      <xdr:rowOff>42333</xdr:rowOff>
    </xdr:from>
    <xdr:to>
      <xdr:col>41</xdr:col>
      <xdr:colOff>10584</xdr:colOff>
      <xdr:row>137</xdr:row>
      <xdr:rowOff>294216</xdr:rowOff>
    </xdr:to>
    <xdr:cxnSp macro="">
      <xdr:nvCxnSpPr>
        <xdr:cNvPr id="60" name="直線コネクタ 59">
          <a:extLst>
            <a:ext uri="{FF2B5EF4-FFF2-40B4-BE49-F238E27FC236}">
              <a16:creationId xmlns:a16="http://schemas.microsoft.com/office/drawing/2014/main" id="{69B2BCC3-FD44-4540-AFB2-4E2915973B38}"/>
            </a:ext>
          </a:extLst>
        </xdr:cNvPr>
        <xdr:cNvCxnSpPr/>
      </xdr:nvCxnSpPr>
      <xdr:spPr>
        <a:xfrm flipV="1">
          <a:off x="18059400" y="27455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571500</xdr:colOff>
      <xdr:row>136</xdr:row>
      <xdr:rowOff>42333</xdr:rowOff>
    </xdr:from>
    <xdr:to>
      <xdr:col>49</xdr:col>
      <xdr:colOff>10584</xdr:colOff>
      <xdr:row>137</xdr:row>
      <xdr:rowOff>294216</xdr:rowOff>
    </xdr:to>
    <xdr:cxnSp macro="">
      <xdr:nvCxnSpPr>
        <xdr:cNvPr id="61" name="直線コネクタ 60">
          <a:extLst>
            <a:ext uri="{FF2B5EF4-FFF2-40B4-BE49-F238E27FC236}">
              <a16:creationId xmlns:a16="http://schemas.microsoft.com/office/drawing/2014/main" id="{F949B6E3-D8DE-449C-939E-0A854F3DD986}"/>
            </a:ext>
          </a:extLst>
        </xdr:cNvPr>
        <xdr:cNvCxnSpPr/>
      </xdr:nvCxnSpPr>
      <xdr:spPr>
        <a:xfrm flipV="1">
          <a:off x="21640800" y="27455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114</xdr:row>
      <xdr:rowOff>42333</xdr:rowOff>
    </xdr:from>
    <xdr:to>
      <xdr:col>17</xdr:col>
      <xdr:colOff>10584</xdr:colOff>
      <xdr:row>115</xdr:row>
      <xdr:rowOff>294216</xdr:rowOff>
    </xdr:to>
    <xdr:cxnSp macro="">
      <xdr:nvCxnSpPr>
        <xdr:cNvPr id="62" name="直線コネクタ 61">
          <a:extLst>
            <a:ext uri="{FF2B5EF4-FFF2-40B4-BE49-F238E27FC236}">
              <a16:creationId xmlns:a16="http://schemas.microsoft.com/office/drawing/2014/main" id="{562DA411-A97A-4733-8846-BA70D42A071F}"/>
            </a:ext>
          </a:extLst>
        </xdr:cNvPr>
        <xdr:cNvCxnSpPr/>
      </xdr:nvCxnSpPr>
      <xdr:spPr>
        <a:xfrm flipV="1">
          <a:off x="7315200" y="207877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125</xdr:row>
      <xdr:rowOff>42333</xdr:rowOff>
    </xdr:from>
    <xdr:to>
      <xdr:col>17</xdr:col>
      <xdr:colOff>10584</xdr:colOff>
      <xdr:row>126</xdr:row>
      <xdr:rowOff>294216</xdr:rowOff>
    </xdr:to>
    <xdr:cxnSp macro="">
      <xdr:nvCxnSpPr>
        <xdr:cNvPr id="63" name="直線コネクタ 62">
          <a:extLst>
            <a:ext uri="{FF2B5EF4-FFF2-40B4-BE49-F238E27FC236}">
              <a16:creationId xmlns:a16="http://schemas.microsoft.com/office/drawing/2014/main" id="{E1355F15-D450-4F51-9F38-953EC137D296}"/>
            </a:ext>
          </a:extLst>
        </xdr:cNvPr>
        <xdr:cNvCxnSpPr/>
      </xdr:nvCxnSpPr>
      <xdr:spPr>
        <a:xfrm flipV="1">
          <a:off x="7315200" y="241215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136</xdr:row>
      <xdr:rowOff>42333</xdr:rowOff>
    </xdr:from>
    <xdr:to>
      <xdr:col>17</xdr:col>
      <xdr:colOff>10584</xdr:colOff>
      <xdr:row>137</xdr:row>
      <xdr:rowOff>294216</xdr:rowOff>
    </xdr:to>
    <xdr:cxnSp macro="">
      <xdr:nvCxnSpPr>
        <xdr:cNvPr id="64" name="直線コネクタ 63">
          <a:extLst>
            <a:ext uri="{FF2B5EF4-FFF2-40B4-BE49-F238E27FC236}">
              <a16:creationId xmlns:a16="http://schemas.microsoft.com/office/drawing/2014/main" id="{2B52F351-9081-4C87-9D51-ACF223541E27}"/>
            </a:ext>
          </a:extLst>
        </xdr:cNvPr>
        <xdr:cNvCxnSpPr/>
      </xdr:nvCxnSpPr>
      <xdr:spPr>
        <a:xfrm flipV="1">
          <a:off x="7315200" y="2745528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571500</xdr:colOff>
      <xdr:row>103</xdr:row>
      <xdr:rowOff>42333</xdr:rowOff>
    </xdr:from>
    <xdr:to>
      <xdr:col>17</xdr:col>
      <xdr:colOff>10584</xdr:colOff>
      <xdr:row>104</xdr:row>
      <xdr:rowOff>294216</xdr:rowOff>
    </xdr:to>
    <xdr:cxnSp macro="">
      <xdr:nvCxnSpPr>
        <xdr:cNvPr id="65" name="直線コネクタ 64">
          <a:extLst>
            <a:ext uri="{FF2B5EF4-FFF2-40B4-BE49-F238E27FC236}">
              <a16:creationId xmlns:a16="http://schemas.microsoft.com/office/drawing/2014/main" id="{C7FDFED6-365C-4689-86B1-88EA774BB31F}"/>
            </a:ext>
          </a:extLst>
        </xdr:cNvPr>
        <xdr:cNvCxnSpPr/>
      </xdr:nvCxnSpPr>
      <xdr:spPr>
        <a:xfrm flipV="1">
          <a:off x="7315200" y="17454033"/>
          <a:ext cx="1401234" cy="556683"/>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7</xdr:row>
      <xdr:rowOff>0</xdr:rowOff>
    </xdr:from>
    <xdr:to>
      <xdr:col>59</xdr:col>
      <xdr:colOff>474151</xdr:colOff>
      <xdr:row>12</xdr:row>
      <xdr:rowOff>38907</xdr:rowOff>
    </xdr:to>
    <xdr:sp macro="" textlink="">
      <xdr:nvSpPr>
        <xdr:cNvPr id="3" name="正方形/長方形 2">
          <a:extLst>
            <a:ext uri="{FF2B5EF4-FFF2-40B4-BE49-F238E27FC236}">
              <a16:creationId xmlns:a16="http://schemas.microsoft.com/office/drawing/2014/main" id="{C51730EC-24B7-4413-AC7A-5EF80E5AC594}"/>
            </a:ext>
          </a:extLst>
        </xdr:cNvPr>
        <xdr:cNvSpPr/>
      </xdr:nvSpPr>
      <xdr:spPr>
        <a:xfrm>
          <a:off x="23701375" y="1714500"/>
          <a:ext cx="5189026" cy="151528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オレンジ塗りつぶし箇所：手入力をしてください！</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青塗りつぶし箇所：入力シート引用</a:t>
          </a:r>
          <a:endParaRPr kumimoji="1" lang="en-US" altLang="ja-JP" sz="1600">
            <a:solidFill>
              <a:sysClr val="windowText" lastClr="000000"/>
            </a:solidFill>
            <a:latin typeface="+mn-ea"/>
            <a:ea typeface="+mn-ea"/>
          </a:endParaRPr>
        </a:p>
        <a:p>
          <a:pPr algn="l"/>
          <a:r>
            <a:rPr kumimoji="1" lang="en-US" altLang="ja-JP" sz="1600">
              <a:solidFill>
                <a:sysClr val="windowText" lastClr="000000"/>
              </a:solidFill>
              <a:latin typeface="+mn-ea"/>
              <a:ea typeface="+mn-ea"/>
            </a:rPr>
            <a:t>※</a:t>
          </a:r>
          <a:r>
            <a:rPr kumimoji="1" lang="ja-JP" altLang="en-US" sz="1600">
              <a:solidFill>
                <a:sysClr val="windowText" lastClr="000000"/>
              </a:solidFill>
              <a:latin typeface="+mn-ea"/>
              <a:ea typeface="+mn-ea"/>
            </a:rPr>
            <a:t>自動で白黒印刷されます</a:t>
          </a:r>
        </a:p>
      </xdr:txBody>
    </xdr:sp>
    <xdr:clientData/>
  </xdr:twoCellAnchor>
  <xdr:twoCellAnchor>
    <xdr:from>
      <xdr:col>38</xdr:col>
      <xdr:colOff>575094</xdr:colOff>
      <xdr:row>15</xdr:row>
      <xdr:rowOff>0</xdr:rowOff>
    </xdr:from>
    <xdr:to>
      <xdr:col>41</xdr:col>
      <xdr:colOff>8986</xdr:colOff>
      <xdr:row>17</xdr:row>
      <xdr:rowOff>278</xdr:rowOff>
    </xdr:to>
    <xdr:cxnSp macro="">
      <xdr:nvCxnSpPr>
        <xdr:cNvPr id="69" name="直線コネクタ 68">
          <a:extLst>
            <a:ext uri="{FF2B5EF4-FFF2-40B4-BE49-F238E27FC236}">
              <a16:creationId xmlns:a16="http://schemas.microsoft.com/office/drawing/2014/main" id="{ADE885C6-BBB4-4D63-9BBF-A5469A9A2257}"/>
            </a:ext>
          </a:extLst>
        </xdr:cNvPr>
        <xdr:cNvCxnSpPr/>
      </xdr:nvCxnSpPr>
      <xdr:spPr>
        <a:xfrm flipV="1">
          <a:off x="17729080" y="4133491"/>
          <a:ext cx="1383821" cy="61131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0.20.28\&#25903;&#24215;&#38291;&#36899;&#32097;&#29992;\&#26032;&#20316;&#26989;&#25152;&#36939;&#21942;&#35336;&#30011;3\&#26032;&#20316;&#26989;&#25152;&#36939;&#21942;&#35336;&#30011;\&#65317;3&#22303;&#26408;&#26045;&#24037;&#31649;&#29702;&#65420;&#65439;&#65435;&#65406;&#654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65411;&#65438;&#65405;&#65400;&#65412;&#65391;&#65420;&#65439;\&#26408;&#26449;\&#28145;&#20316;&#35199;&#37096;&#22303;&#22320;&#21306;&#30011;&#25972;&#29702;\&#26045;&#24037;&#35336;&#30011;&#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Ｅ3土木施工管理ﾌﾟﾛｾｽ"/>
      <sheetName val="#REF"/>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目次"/>
      <sheetName val="1.工事概要"/>
      <sheetName val="工事概要"/>
      <sheetName val="工事内容 "/>
      <sheetName val="2.計画工程表"/>
      <sheetName val="工程表 "/>
      <sheetName val="3.現場組織表"/>
      <sheetName val="現場組織表"/>
      <sheetName val="4.主要機械"/>
      <sheetName val="主要機械"/>
      <sheetName val="5.主要資材"/>
      <sheetName val="主要資材 "/>
      <sheetName val="6.施工方法"/>
      <sheetName val="準　備　工"/>
      <sheetName val="塩ﾋﾞ管布設工"/>
      <sheetName val="ﾏﾝﾎｰﾙ設置・取付管工"/>
      <sheetName val="附帯道路工"/>
      <sheetName val="7.施工管理"/>
      <sheetName val="品質出来高写真管理"/>
      <sheetName val="8.緊急時"/>
      <sheetName val="緊急連絡体制"/>
      <sheetName val="9.安全管理 "/>
      <sheetName val="安全管理 "/>
      <sheetName val="10.交通管理"/>
      <sheetName val="交通安全管理"/>
      <sheetName val="11.環境対策"/>
      <sheetName val="環境管理計画"/>
      <sheetName val="1２.仮設計画"/>
      <sheetName val="13.建設廃棄物"/>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25.bin"/><Relationship Id="rId4"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E3EE6-4CF2-416A-BE1E-E0B25BEE0A28}">
  <sheetPr>
    <tabColor theme="9" tint="0.79998168889431442"/>
  </sheetPr>
  <dimension ref="A1"/>
  <sheetViews>
    <sheetView showGridLines="0" zoomScale="55" zoomScaleNormal="55" zoomScalePageLayoutView="50" workbookViewId="0">
      <selection activeCell="AF18" sqref="AF18"/>
    </sheetView>
  </sheetViews>
  <sheetFormatPr defaultRowHeight="18"/>
  <sheetData/>
  <phoneticPr fontId="3"/>
  <pageMargins left="0" right="0" top="0" bottom="0" header="0" footer="0"/>
  <pageSetup paperSize="9" scale="65"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8636D-4792-427F-B6EE-D060B1B1FB31}">
  <sheetPr>
    <tabColor rgb="FFFFFF00"/>
    <pageSetUpPr fitToPage="1"/>
  </sheetPr>
  <dimension ref="A1:AE73"/>
  <sheetViews>
    <sheetView showGridLines="0" view="pageBreakPreview" zoomScale="80" zoomScaleNormal="90" zoomScaleSheetLayoutView="80" workbookViewId="0">
      <selection activeCell="Q14" sqref="Q14:V14"/>
    </sheetView>
  </sheetViews>
  <sheetFormatPr defaultColWidth="9" defaultRowHeight="13"/>
  <cols>
    <col min="1" max="1" width="3.33203125" style="421" customWidth="1"/>
    <col min="2" max="6" width="5.08203125" style="421" customWidth="1"/>
    <col min="7" max="10" width="5.08203125" style="422" customWidth="1"/>
    <col min="11" max="11" width="5.08203125" style="423" customWidth="1"/>
    <col min="12" max="16" width="5.08203125" style="422" customWidth="1"/>
    <col min="17" max="17" width="5.08203125" style="423" customWidth="1"/>
    <col min="18" max="22" width="5.08203125" style="422" customWidth="1"/>
    <col min="23" max="23" width="5.08203125" style="423" customWidth="1"/>
    <col min="24" max="28" width="5.08203125" style="422" customWidth="1"/>
    <col min="29" max="29" width="5.08203125" style="423" customWidth="1"/>
    <col min="30" max="30" width="5.08203125" style="422" customWidth="1"/>
    <col min="31" max="31" width="3.33203125" style="422" customWidth="1"/>
    <col min="32" max="16384" width="9" style="411"/>
  </cols>
  <sheetData>
    <row r="1" spans="1:31" ht="14.25" customHeight="1">
      <c r="A1" s="359"/>
      <c r="B1" s="1180" t="s">
        <v>364</v>
      </c>
      <c r="C1" s="1181"/>
      <c r="D1" s="1181"/>
      <c r="E1" s="1181"/>
      <c r="F1" s="1181"/>
      <c r="G1" s="1181"/>
      <c r="H1" s="1182"/>
      <c r="I1" s="359"/>
      <c r="J1" s="359"/>
      <c r="K1" s="359"/>
      <c r="L1" s="359"/>
      <c r="M1" s="359"/>
      <c r="N1" s="359"/>
      <c r="O1" s="359"/>
      <c r="P1" s="359"/>
      <c r="Q1" s="359"/>
      <c r="R1" s="359"/>
      <c r="S1" s="359"/>
      <c r="T1" s="359"/>
      <c r="U1" s="359"/>
      <c r="V1" s="359"/>
      <c r="W1" s="359"/>
      <c r="X1" s="359"/>
      <c r="Y1" s="359"/>
      <c r="Z1" s="359"/>
      <c r="AA1" s="1186" t="str">
        <f>工事情報入力!$C$56</f>
        <v/>
      </c>
      <c r="AB1" s="1186"/>
      <c r="AC1" s="1186"/>
      <c r="AD1" s="1186"/>
      <c r="AE1" s="1186"/>
    </row>
    <row r="2" spans="1:31" ht="14.25" customHeight="1">
      <c r="A2" s="359"/>
      <c r="B2" s="1183"/>
      <c r="C2" s="1184"/>
      <c r="D2" s="1184"/>
      <c r="E2" s="1184"/>
      <c r="F2" s="1184"/>
      <c r="G2" s="1184"/>
      <c r="H2" s="1185"/>
      <c r="I2" s="359"/>
      <c r="J2" s="359"/>
      <c r="K2" s="359"/>
      <c r="L2" s="359"/>
      <c r="M2" s="359"/>
      <c r="N2" s="359"/>
      <c r="O2" s="359"/>
      <c r="P2" s="359"/>
      <c r="Q2" s="359"/>
      <c r="R2" s="359"/>
      <c r="S2" s="359"/>
      <c r="T2" s="359"/>
      <c r="U2" s="359"/>
      <c r="V2" s="359"/>
      <c r="W2" s="359"/>
      <c r="X2" s="359"/>
      <c r="Y2" s="359"/>
      <c r="Z2" s="359"/>
      <c r="AA2" s="359"/>
      <c r="AB2" s="359"/>
      <c r="AC2" s="359"/>
      <c r="AD2" s="359"/>
      <c r="AE2" s="359"/>
    </row>
    <row r="3" spans="1:31" ht="22.5" customHeight="1">
      <c r="A3" s="1187" t="s">
        <v>365</v>
      </c>
      <c r="B3" s="1187"/>
      <c r="C3" s="1187"/>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row>
    <row r="4" spans="1:31" ht="21.75" customHeight="1">
      <c r="A4" s="1188" t="s">
        <v>366</v>
      </c>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row>
    <row r="5" spans="1:31" ht="9.75" customHeight="1">
      <c r="A5" s="359"/>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row>
    <row r="6" spans="1:31" ht="27" customHeight="1">
      <c r="A6" s="359"/>
      <c r="B6" s="359"/>
      <c r="C6" s="359"/>
      <c r="D6" s="359"/>
      <c r="E6" s="359"/>
      <c r="F6" s="359"/>
      <c r="G6" s="359"/>
      <c r="H6" s="359"/>
      <c r="I6" s="359"/>
      <c r="J6" s="1189" t="str">
        <f>工事情報入力!C58&amp;"工事"</f>
        <v>工事</v>
      </c>
      <c r="K6" s="1190"/>
      <c r="L6" s="1158" t="s">
        <v>367</v>
      </c>
      <c r="M6" s="1159"/>
      <c r="N6" s="1159"/>
      <c r="O6" s="1159"/>
      <c r="P6" s="1164"/>
      <c r="Q6" s="1193" t="str">
        <f>工事情報入力!C26&amp;""</f>
        <v/>
      </c>
      <c r="R6" s="1178"/>
      <c r="S6" s="1178"/>
      <c r="T6" s="1178"/>
      <c r="U6" s="1178"/>
      <c r="V6" s="1179"/>
      <c r="W6" s="359"/>
      <c r="X6" s="359"/>
      <c r="Y6" s="359"/>
      <c r="Z6" s="359"/>
      <c r="AA6" s="359"/>
      <c r="AB6" s="359"/>
      <c r="AC6" s="359"/>
      <c r="AD6" s="359"/>
      <c r="AE6" s="359"/>
    </row>
    <row r="7" spans="1:31" ht="27" customHeight="1">
      <c r="A7" s="359"/>
      <c r="B7" s="359"/>
      <c r="C7" s="359"/>
      <c r="D7" s="359"/>
      <c r="E7" s="359"/>
      <c r="F7" s="359"/>
      <c r="G7" s="359"/>
      <c r="H7" s="359"/>
      <c r="I7" s="359"/>
      <c r="J7" s="1191"/>
      <c r="K7" s="1192"/>
      <c r="L7" s="1158" t="s">
        <v>368</v>
      </c>
      <c r="M7" s="1159"/>
      <c r="N7" s="1159"/>
      <c r="O7" s="1159"/>
      <c r="P7" s="1164"/>
      <c r="Q7" s="1193" t="str">
        <f>工事情報入力!C28</f>
        <v/>
      </c>
      <c r="R7" s="1178"/>
      <c r="S7" s="1178"/>
      <c r="T7" s="1178"/>
      <c r="U7" s="1178"/>
      <c r="V7" s="1179"/>
      <c r="W7" s="359"/>
      <c r="X7" s="359"/>
      <c r="Y7" s="359"/>
      <c r="Z7" s="359"/>
      <c r="AA7" s="359"/>
      <c r="AB7" s="359"/>
      <c r="AC7" s="359"/>
      <c r="AD7" s="359"/>
      <c r="AE7" s="359"/>
    </row>
    <row r="8" spans="1:31" ht="27" customHeight="1">
      <c r="A8" s="359"/>
      <c r="B8" s="359"/>
      <c r="C8" s="359"/>
      <c r="D8" s="359"/>
      <c r="E8" s="359"/>
      <c r="F8" s="359"/>
      <c r="G8" s="359"/>
      <c r="H8" s="359"/>
      <c r="I8" s="359"/>
      <c r="J8" s="1191"/>
      <c r="K8" s="1192"/>
      <c r="L8" s="1149" t="s">
        <v>369</v>
      </c>
      <c r="M8" s="1150"/>
      <c r="N8" s="1150"/>
      <c r="O8" s="1150"/>
      <c r="P8" s="1151"/>
      <c r="Q8" s="1168" t="str">
        <f>IF(工事情報入力!C36="","",工事情報入力!C37&amp;"（"&amp;IF(工事情報入力!D37="特定","特","般")&amp;"-"&amp;工事情報入力!E37&amp;") 第"&amp;工事情報入力!G37&amp;"号")</f>
        <v/>
      </c>
      <c r="R8" s="1169"/>
      <c r="S8" s="1169"/>
      <c r="T8" s="1169"/>
      <c r="U8" s="1169"/>
      <c r="V8" s="1170"/>
      <c r="W8" s="359"/>
      <c r="X8" s="359"/>
      <c r="Y8" s="359"/>
      <c r="Z8" s="359"/>
      <c r="AA8" s="359"/>
      <c r="AB8" s="359"/>
      <c r="AC8" s="359"/>
      <c r="AD8" s="359"/>
      <c r="AE8" s="359"/>
    </row>
    <row r="9" spans="1:31" ht="27" customHeight="1">
      <c r="A9" s="359"/>
      <c r="B9" s="359"/>
      <c r="C9" s="359"/>
      <c r="D9" s="359"/>
      <c r="E9" s="359"/>
      <c r="F9" s="359"/>
      <c r="G9" s="359"/>
      <c r="H9" s="359"/>
      <c r="I9" s="359"/>
      <c r="J9" s="1191"/>
      <c r="K9" s="1192"/>
      <c r="L9" s="1171" t="s">
        <v>370</v>
      </c>
      <c r="M9" s="1172"/>
      <c r="N9" s="1172"/>
      <c r="O9" s="1172"/>
      <c r="P9" s="1173"/>
      <c r="Q9" s="1174" t="str">
        <f>IF(工事情報入力!C39="","",工事情報入力!C40&amp;"（"&amp;IF(工事情報入力!D40="特定","特","般")&amp;"-"&amp;工事情報入力!E40&amp;") 第"&amp;工事情報入力!G40&amp;"号")</f>
        <v/>
      </c>
      <c r="R9" s="1175"/>
      <c r="S9" s="1175"/>
      <c r="T9" s="1175"/>
      <c r="U9" s="1175"/>
      <c r="V9" s="1176"/>
      <c r="W9" s="359"/>
      <c r="X9" s="359"/>
      <c r="Y9" s="359"/>
      <c r="Z9" s="359"/>
      <c r="AA9" s="359"/>
      <c r="AB9" s="359"/>
      <c r="AC9" s="359"/>
      <c r="AD9" s="359"/>
      <c r="AE9" s="359"/>
    </row>
    <row r="10" spans="1:31" ht="27" customHeight="1">
      <c r="A10" s="359"/>
      <c r="B10" s="359"/>
      <c r="C10" s="359"/>
      <c r="D10" s="359"/>
      <c r="E10" s="359"/>
      <c r="F10" s="359"/>
      <c r="G10" s="359"/>
      <c r="H10" s="359"/>
      <c r="I10" s="359"/>
      <c r="J10" s="1191"/>
      <c r="K10" s="1192"/>
      <c r="L10" s="1158" t="s">
        <v>371</v>
      </c>
      <c r="M10" s="1159"/>
      <c r="N10" s="1159"/>
      <c r="O10" s="1159"/>
      <c r="P10" s="1164"/>
      <c r="Q10" s="1177" t="str">
        <f>工事情報入力!C53</f>
        <v/>
      </c>
      <c r="R10" s="1178"/>
      <c r="S10" s="1178"/>
      <c r="T10" s="1178"/>
      <c r="U10" s="1178"/>
      <c r="V10" s="1179"/>
      <c r="W10" s="359"/>
      <c r="X10" s="359"/>
      <c r="Y10" s="359"/>
      <c r="Z10" s="359"/>
      <c r="AA10" s="359"/>
      <c r="AB10" s="359"/>
      <c r="AC10" s="359"/>
      <c r="AD10" s="359"/>
      <c r="AE10" s="359"/>
    </row>
    <row r="11" spans="1:31" ht="27" customHeight="1">
      <c r="A11" s="359"/>
      <c r="B11" s="359"/>
      <c r="C11" s="359"/>
      <c r="D11" s="359"/>
      <c r="E11" s="359"/>
      <c r="F11" s="359"/>
      <c r="G11" s="359"/>
      <c r="H11" s="359"/>
      <c r="I11" s="359"/>
      <c r="J11" s="1191"/>
      <c r="K11" s="1192"/>
      <c r="L11" s="1158" t="s">
        <v>372</v>
      </c>
      <c r="M11" s="1159"/>
      <c r="N11" s="1159"/>
      <c r="O11" s="1159"/>
      <c r="P11" s="1164"/>
      <c r="Q11" s="1177" t="str">
        <f>工事情報入力!C51</f>
        <v/>
      </c>
      <c r="R11" s="1178"/>
      <c r="S11" s="1178"/>
      <c r="T11" s="1178"/>
      <c r="U11" s="1178"/>
      <c r="V11" s="1179"/>
      <c r="W11" s="359"/>
      <c r="X11" s="359"/>
      <c r="Y11" s="359"/>
      <c r="Z11" s="359"/>
      <c r="AA11" s="359"/>
      <c r="AB11" s="359"/>
      <c r="AC11" s="359"/>
      <c r="AD11" s="359"/>
      <c r="AE11" s="359"/>
    </row>
    <row r="12" spans="1:31" ht="27" customHeight="1">
      <c r="A12" s="359"/>
      <c r="B12" s="359"/>
      <c r="C12" s="359"/>
      <c r="D12" s="359"/>
      <c r="E12" s="359"/>
      <c r="F12" s="359"/>
      <c r="G12" s="359"/>
      <c r="H12" s="359"/>
      <c r="I12" s="359"/>
      <c r="J12" s="1191"/>
      <c r="K12" s="1192"/>
      <c r="L12" s="1158" t="s">
        <v>373</v>
      </c>
      <c r="M12" s="1159"/>
      <c r="N12" s="1159"/>
      <c r="O12" s="1159"/>
      <c r="P12" s="1160"/>
      <c r="Q12" s="1161"/>
      <c r="R12" s="1162"/>
      <c r="S12" s="1162"/>
      <c r="T12" s="1162"/>
      <c r="U12" s="1162"/>
      <c r="V12" s="1163"/>
      <c r="W12" s="359"/>
      <c r="X12" s="359"/>
      <c r="Y12" s="359"/>
      <c r="Z12" s="359"/>
      <c r="AA12" s="359"/>
      <c r="AB12" s="359"/>
      <c r="AC12" s="359"/>
      <c r="AD12" s="359"/>
      <c r="AE12" s="359"/>
    </row>
    <row r="13" spans="1:31" ht="27" customHeight="1">
      <c r="A13" s="359"/>
      <c r="B13" s="359"/>
      <c r="C13" s="359"/>
      <c r="D13" s="359"/>
      <c r="E13" s="359"/>
      <c r="F13" s="359"/>
      <c r="G13" s="359"/>
      <c r="H13" s="359"/>
      <c r="I13" s="359"/>
      <c r="J13" s="1191"/>
      <c r="K13" s="1192"/>
      <c r="L13" s="413"/>
      <c r="M13" s="1158" t="s">
        <v>374</v>
      </c>
      <c r="N13" s="1159"/>
      <c r="O13" s="1159"/>
      <c r="P13" s="1164"/>
      <c r="Q13" s="1165"/>
      <c r="R13" s="1166"/>
      <c r="S13" s="1166"/>
      <c r="T13" s="1166"/>
      <c r="U13" s="1166"/>
      <c r="V13" s="1167"/>
      <c r="W13" s="359"/>
      <c r="X13" s="359"/>
      <c r="Y13" s="359"/>
      <c r="Z13" s="359"/>
      <c r="AA13" s="359"/>
      <c r="AB13" s="359"/>
      <c r="AC13" s="359"/>
      <c r="AD13" s="359"/>
      <c r="AE13" s="359"/>
    </row>
    <row r="14" spans="1:31" ht="27" customHeight="1">
      <c r="A14" s="359"/>
      <c r="B14" s="359"/>
      <c r="C14" s="359"/>
      <c r="D14" s="359"/>
      <c r="E14" s="359"/>
      <c r="F14" s="359"/>
      <c r="G14" s="359"/>
      <c r="H14" s="359"/>
      <c r="I14" s="359"/>
      <c r="J14" s="1191"/>
      <c r="K14" s="1192"/>
      <c r="L14" s="1158" t="s">
        <v>375</v>
      </c>
      <c r="M14" s="1159"/>
      <c r="N14" s="1159"/>
      <c r="O14" s="1159"/>
      <c r="P14" s="1164"/>
      <c r="Q14" s="1165" t="s">
        <v>1346</v>
      </c>
      <c r="R14" s="1166"/>
      <c r="S14" s="1166"/>
      <c r="T14" s="1166"/>
      <c r="U14" s="1166"/>
      <c r="V14" s="1167"/>
      <c r="W14" s="359"/>
      <c r="X14" s="359"/>
      <c r="Y14" s="359"/>
      <c r="Z14" s="359"/>
      <c r="AA14" s="359"/>
      <c r="AB14" s="359"/>
      <c r="AC14" s="359"/>
      <c r="AD14" s="359"/>
      <c r="AE14" s="359"/>
    </row>
    <row r="15" spans="1:31" ht="27" customHeight="1">
      <c r="A15" s="359"/>
      <c r="B15" s="359"/>
      <c r="C15" s="359"/>
      <c r="D15" s="359"/>
      <c r="E15" s="359"/>
      <c r="F15" s="359"/>
      <c r="G15" s="359"/>
      <c r="H15" s="359"/>
      <c r="I15" s="359"/>
      <c r="J15" s="1191"/>
      <c r="K15" s="1192"/>
      <c r="L15" s="1158" t="s">
        <v>376</v>
      </c>
      <c r="M15" s="1159"/>
      <c r="N15" s="1159"/>
      <c r="O15" s="1159"/>
      <c r="P15" s="1164"/>
      <c r="Q15" s="1165" t="s">
        <v>1346</v>
      </c>
      <c r="R15" s="1166"/>
      <c r="S15" s="1166"/>
      <c r="T15" s="1166"/>
      <c r="U15" s="1166"/>
      <c r="V15" s="1167"/>
      <c r="W15" s="359"/>
      <c r="X15" s="359"/>
      <c r="Y15" s="359"/>
      <c r="Z15" s="359"/>
      <c r="AA15" s="359"/>
      <c r="AB15" s="359"/>
      <c r="AC15" s="359"/>
      <c r="AD15" s="359"/>
      <c r="AE15" s="359"/>
    </row>
    <row r="16" spans="1:31" ht="27" customHeight="1">
      <c r="A16" s="359"/>
      <c r="B16" s="359"/>
      <c r="C16" s="359"/>
      <c r="D16" s="359"/>
      <c r="E16" s="359"/>
      <c r="F16" s="359"/>
      <c r="G16" s="359"/>
      <c r="H16" s="359"/>
      <c r="I16" s="359"/>
      <c r="J16" s="1149" t="s">
        <v>377</v>
      </c>
      <c r="K16" s="1150"/>
      <c r="L16" s="1151"/>
      <c r="M16" s="1156" t="str">
        <f>工事情報入力!C33</f>
        <v/>
      </c>
      <c r="N16" s="1157"/>
      <c r="O16" s="1157"/>
      <c r="P16" s="1157"/>
      <c r="Q16" s="412" t="s">
        <v>128</v>
      </c>
      <c r="R16" s="1154" t="str">
        <f>工事情報入力!C34</f>
        <v/>
      </c>
      <c r="S16" s="1154"/>
      <c r="T16" s="1154"/>
      <c r="U16" s="1154"/>
      <c r="V16" s="1155"/>
      <c r="W16" s="359"/>
      <c r="X16" s="359"/>
      <c r="Y16" s="359"/>
      <c r="Z16" s="359"/>
      <c r="AA16" s="359"/>
      <c r="AB16" s="359"/>
      <c r="AC16" s="359"/>
      <c r="AD16" s="359"/>
      <c r="AE16" s="359"/>
    </row>
    <row r="17" spans="1:31" ht="13.5" customHeight="1">
      <c r="A17" s="359"/>
      <c r="B17" s="1144"/>
      <c r="C17" s="1144"/>
      <c r="D17" s="1144"/>
      <c r="E17" s="1144"/>
      <c r="F17" s="1144"/>
      <c r="G17" s="1152"/>
      <c r="H17" s="1152"/>
      <c r="I17" s="1152"/>
      <c r="J17" s="1152"/>
      <c r="K17" s="1152"/>
      <c r="L17" s="1152"/>
      <c r="M17" s="1152"/>
      <c r="N17" s="1152"/>
      <c r="O17" s="1152"/>
      <c r="P17" s="438"/>
      <c r="Q17" s="1153"/>
      <c r="R17" s="1144"/>
      <c r="S17" s="1144"/>
      <c r="T17" s="1144"/>
      <c r="U17" s="1144"/>
      <c r="V17" s="1144"/>
      <c r="W17" s="1144"/>
      <c r="X17" s="1144"/>
      <c r="Y17" s="1144"/>
      <c r="Z17" s="1144"/>
      <c r="AA17" s="1148"/>
      <c r="AB17" s="1148"/>
      <c r="AC17" s="1148"/>
      <c r="AD17" s="1148"/>
      <c r="AE17" s="357"/>
    </row>
    <row r="18" spans="1:31" ht="13.5" customHeight="1">
      <c r="A18" s="359"/>
      <c r="B18" s="438"/>
      <c r="C18" s="438"/>
      <c r="D18" s="438"/>
      <c r="E18" s="438"/>
      <c r="F18" s="438"/>
      <c r="G18" s="442"/>
      <c r="H18" s="443"/>
      <c r="I18" s="443"/>
      <c r="J18" s="443"/>
      <c r="K18" s="443"/>
      <c r="L18" s="443"/>
      <c r="M18" s="443"/>
      <c r="N18" s="443"/>
      <c r="O18" s="443"/>
      <c r="P18" s="443"/>
      <c r="Q18" s="442"/>
      <c r="R18" s="443"/>
      <c r="S18" s="443"/>
      <c r="T18" s="443"/>
      <c r="U18" s="443"/>
      <c r="V18" s="443"/>
      <c r="W18" s="443"/>
      <c r="X18" s="443"/>
      <c r="Y18" s="443"/>
      <c r="Z18" s="444"/>
      <c r="AA18" s="442"/>
      <c r="AB18" s="443"/>
      <c r="AC18" s="443"/>
      <c r="AD18" s="443"/>
      <c r="AE18" s="359"/>
    </row>
    <row r="19" spans="1:31" ht="12.65" customHeight="1">
      <c r="A19" s="414"/>
      <c r="B19" s="414"/>
      <c r="C19" s="414"/>
      <c r="D19" s="414"/>
      <c r="E19" s="415" t="s">
        <v>378</v>
      </c>
      <c r="F19" s="416"/>
      <c r="G19" s="416"/>
      <c r="H19" s="416"/>
      <c r="I19" s="416"/>
      <c r="J19" s="416"/>
      <c r="K19" s="416"/>
      <c r="L19" s="416"/>
      <c r="M19" s="416"/>
      <c r="N19" s="416"/>
      <c r="O19" s="415" t="s">
        <v>378</v>
      </c>
      <c r="P19" s="416"/>
      <c r="Q19" s="416"/>
      <c r="R19" s="416"/>
      <c r="S19" s="416"/>
      <c r="T19" s="416"/>
      <c r="U19" s="416"/>
      <c r="V19" s="416"/>
      <c r="W19" s="416"/>
      <c r="X19" s="416"/>
      <c r="Y19" s="415" t="s">
        <v>378</v>
      </c>
      <c r="Z19" s="416"/>
      <c r="AA19" s="416"/>
      <c r="AB19" s="416"/>
      <c r="AC19" s="416"/>
      <c r="AD19" s="416"/>
      <c r="AE19" s="416"/>
    </row>
    <row r="20" spans="1:31" ht="24" customHeight="1">
      <c r="A20" s="414"/>
      <c r="B20" s="1137" t="str">
        <f>IF(G$20="","",VLOOKUP(G$20,入力シート1!$B$5:$AM$17,38,0))</f>
        <v/>
      </c>
      <c r="C20" s="1117" t="s">
        <v>367</v>
      </c>
      <c r="D20" s="1118"/>
      <c r="E20" s="1118"/>
      <c r="F20" s="1123"/>
      <c r="G20" s="1124"/>
      <c r="H20" s="1125"/>
      <c r="I20" s="1125"/>
      <c r="J20" s="1126"/>
      <c r="K20" s="414"/>
      <c r="L20" s="1137" t="str">
        <f>IF(Q$20="","",VLOOKUP(Q$20,入力シート1!$B$5:$AM$17,38,0))</f>
        <v/>
      </c>
      <c r="M20" s="1117" t="s">
        <v>367</v>
      </c>
      <c r="N20" s="1118"/>
      <c r="O20" s="1118"/>
      <c r="P20" s="1123"/>
      <c r="Q20" s="1124"/>
      <c r="R20" s="1125"/>
      <c r="S20" s="1125"/>
      <c r="T20" s="1126"/>
      <c r="U20" s="414"/>
      <c r="V20" s="1137" t="str">
        <f>IF(AA$20="","",VLOOKUP(AA$20,入力シート1!$B$5:$AM$17,38,0))</f>
        <v/>
      </c>
      <c r="W20" s="1117" t="s">
        <v>367</v>
      </c>
      <c r="X20" s="1118"/>
      <c r="Y20" s="1118"/>
      <c r="Z20" s="1123"/>
      <c r="AA20" s="1124"/>
      <c r="AB20" s="1125"/>
      <c r="AC20" s="1125"/>
      <c r="AD20" s="1126"/>
      <c r="AE20" s="414"/>
    </row>
    <row r="21" spans="1:31" ht="24" customHeight="1">
      <c r="A21" s="414"/>
      <c r="B21" s="1138"/>
      <c r="C21" s="1117" t="s">
        <v>379</v>
      </c>
      <c r="D21" s="1118"/>
      <c r="E21" s="1118"/>
      <c r="F21" s="1123"/>
      <c r="G21" s="1127" t="str">
        <f>IF(G$20="","",VLOOKUP(G$20,入力シート1!$B$5:$AM$17,3,0))</f>
        <v/>
      </c>
      <c r="H21" s="1128"/>
      <c r="I21" s="1128"/>
      <c r="J21" s="1129"/>
      <c r="K21" s="414"/>
      <c r="L21" s="1138"/>
      <c r="M21" s="1117" t="s">
        <v>379</v>
      </c>
      <c r="N21" s="1118"/>
      <c r="O21" s="1118"/>
      <c r="P21" s="1123"/>
      <c r="Q21" s="1127" t="str">
        <f>IF(Q$20="","",VLOOKUP(Q$20,入力シート1!$B$5:$AM$17,3,0))</f>
        <v/>
      </c>
      <c r="R21" s="1128"/>
      <c r="S21" s="1128"/>
      <c r="T21" s="1129"/>
      <c r="U21" s="414"/>
      <c r="V21" s="1138"/>
      <c r="W21" s="1117" t="s">
        <v>379</v>
      </c>
      <c r="X21" s="1118"/>
      <c r="Y21" s="1118"/>
      <c r="Z21" s="1123"/>
      <c r="AA21" s="1127" t="str">
        <f>IF(AA$20="","",VLOOKUP(AA$20,入力シート1!$B$5:$AM$17,3,0))</f>
        <v/>
      </c>
      <c r="AB21" s="1128"/>
      <c r="AC21" s="1128"/>
      <c r="AD21" s="1129"/>
      <c r="AE21" s="414"/>
    </row>
    <row r="22" spans="1:31" ht="24" customHeight="1">
      <c r="A22" s="414"/>
      <c r="B22" s="1138"/>
      <c r="C22" s="1130" t="s">
        <v>369</v>
      </c>
      <c r="D22" s="1139"/>
      <c r="E22" s="1139"/>
      <c r="F22" s="1131"/>
      <c r="G22" s="1127" t="str">
        <f>IF(G$20="","",IF(VLOOKUP(G$20,入力シート1!$B$5:$AM$17,12,0)=0,"",VLOOKUP(G$20,入力シート1!$B$5:$AM$17,12,0)&amp;"（"&amp;IF(VLOOKUP(G$20,入力シート1!$B$5:$AM$17,13,0)="特定","特","般")&amp;"-"&amp;VLOOKUP(G$20,入力シート1!$B$5:$AM$17,14,0)&amp;") 第"&amp;VLOOKUP(G$20,入力シート1!$B$5:$AM$17,15,0)&amp;"号"))</f>
        <v/>
      </c>
      <c r="H22" s="1128"/>
      <c r="I22" s="1128"/>
      <c r="J22" s="1129"/>
      <c r="K22" s="414"/>
      <c r="L22" s="1138"/>
      <c r="M22" s="1130" t="s">
        <v>369</v>
      </c>
      <c r="N22" s="1139"/>
      <c r="O22" s="1139"/>
      <c r="P22" s="1131"/>
      <c r="Q22" s="1127" t="str">
        <f>IF(Q$20="","",IF(VLOOKUP(Q$20,入力シート1!$B$5:$AM$17,12,0)=0,"",VLOOKUP(Q$20,入力シート1!$B$5:$AM$17,12,0)&amp;"（"&amp;IF(VLOOKUP(Q$20,入力シート1!$B$5:$AM$17,13,0)="特定","特","般")&amp;"-"&amp;VLOOKUP(Q$20,入力シート1!$B$5:$AM$17,14,0)&amp;") 第"&amp;VLOOKUP(Q$20,入力シート1!$B$5:$AM$17,15,0)&amp;"号"))</f>
        <v/>
      </c>
      <c r="R22" s="1128"/>
      <c r="S22" s="1128"/>
      <c r="T22" s="1129"/>
      <c r="U22" s="414"/>
      <c r="V22" s="1138"/>
      <c r="W22" s="1130" t="s">
        <v>369</v>
      </c>
      <c r="X22" s="1139"/>
      <c r="Y22" s="1139"/>
      <c r="Z22" s="1131"/>
      <c r="AA22" s="1127" t="str">
        <f>IF(AA$20="","",IF(VLOOKUP(AA$20,入力シート1!$B$5:$AM$17,12,0)=0,"",VLOOKUP(AA$20,入力シート1!$B$5:$AM$17,12,0)&amp;"（"&amp;IF(VLOOKUP(AA$20,入力シート1!$B$5:$AM$17,13,0)="特定","特","般")&amp;"-"&amp;VLOOKUP(AA$20,入力シート1!$B$5:$AM$17,14,0)&amp;") 第"&amp;VLOOKUP(AA$20,入力シート1!$B$5:$AM$17,15,0)&amp;"号"))</f>
        <v/>
      </c>
      <c r="AB22" s="1128"/>
      <c r="AC22" s="1128"/>
      <c r="AD22" s="1129"/>
      <c r="AE22" s="414"/>
    </row>
    <row r="23" spans="1:31" ht="24" customHeight="1">
      <c r="A23" s="414"/>
      <c r="B23" s="1138"/>
      <c r="C23" s="1132" t="s">
        <v>370</v>
      </c>
      <c r="D23" s="1133"/>
      <c r="E23" s="1133"/>
      <c r="F23" s="1134"/>
      <c r="G23" s="1127" t="str">
        <f>IF(G$20="","",IF(VLOOKUP(G$20,入力シート1!$B$5:$AM$17,17,0)=0,"",VLOOKUP(G$20,入力シート1!$B$5:$AM$17,17,0)&amp;"（"&amp;IF(VLOOKUP(G$20,入力シート1!$B$5:$AM$17,18,0)="特定","特","般")&amp;"-"&amp;VLOOKUP(G$20,入力シート1!$B$5:$AM$17,19,0)&amp;") 第"&amp;VLOOKUP(G$20,入力シート1!$B$5:$AM$17,20,0)&amp;"号"))</f>
        <v/>
      </c>
      <c r="H23" s="1128"/>
      <c r="I23" s="1128"/>
      <c r="J23" s="1129"/>
      <c r="K23" s="414"/>
      <c r="L23" s="1138"/>
      <c r="M23" s="1132" t="s">
        <v>370</v>
      </c>
      <c r="N23" s="1133"/>
      <c r="O23" s="1133"/>
      <c r="P23" s="1134"/>
      <c r="Q23" s="1127" t="str">
        <f>IF(Q$20="","",IF(VLOOKUP(Q$20,入力シート1!$B$5:$AM$17,17,0)=0,"",VLOOKUP(Q$20,入力シート1!$B$5:$AM$17,17,0)&amp;"（"&amp;IF(VLOOKUP(Q$20,入力シート1!$B$5:$AM$17,18,0)="特定","特","般")&amp;"-"&amp;VLOOKUP(Q$20,入力シート1!$B$5:$AM$17,19,0)&amp;") 第"&amp;VLOOKUP(Q$20,入力シート1!$B$5:$AM$17,20,0)&amp;"号"))</f>
        <v/>
      </c>
      <c r="R23" s="1128"/>
      <c r="S23" s="1128"/>
      <c r="T23" s="1129"/>
      <c r="U23" s="414"/>
      <c r="V23" s="1138"/>
      <c r="W23" s="1132" t="s">
        <v>370</v>
      </c>
      <c r="X23" s="1133"/>
      <c r="Y23" s="1133"/>
      <c r="Z23" s="1134"/>
      <c r="AA23" s="1127" t="str">
        <f>IF(AA$20="","",IF(VLOOKUP(AA$20,入力シート1!$B$5:$AM$17,17,0)=0,"",VLOOKUP(AA$20,入力シート1!$B$5:$AM$17,17,0)&amp;"（"&amp;IF(VLOOKUP(AA$20,入力シート1!$B$5:$AM$17,18,0)="特定","特","般")&amp;"-"&amp;VLOOKUP(AA$20,入力シート1!$B$5:$AM$17,19,0)&amp;") 第"&amp;VLOOKUP(AA$20,入力シート1!$B$5:$AM$17,20,0)&amp;"号"))</f>
        <v/>
      </c>
      <c r="AB23" s="1128"/>
      <c r="AC23" s="1128"/>
      <c r="AD23" s="1129"/>
      <c r="AE23" s="414"/>
    </row>
    <row r="24" spans="1:31" ht="24" customHeight="1">
      <c r="A24" s="414"/>
      <c r="B24" s="1138"/>
      <c r="C24" s="1117" t="s">
        <v>371</v>
      </c>
      <c r="D24" s="1118"/>
      <c r="E24" s="1118"/>
      <c r="F24" s="1123"/>
      <c r="G24" s="1127" t="str">
        <f>IF(G$20="","",VLOOKUP(G$20,入力シート1!$B$5:$AM$17,34,0))</f>
        <v/>
      </c>
      <c r="H24" s="1128"/>
      <c r="I24" s="1128"/>
      <c r="J24" s="1129"/>
      <c r="K24" s="414"/>
      <c r="L24" s="1138"/>
      <c r="M24" s="1117" t="s">
        <v>371</v>
      </c>
      <c r="N24" s="1118"/>
      <c r="O24" s="1118"/>
      <c r="P24" s="1123"/>
      <c r="Q24" s="1127" t="str">
        <f>IF(Q$20="","",VLOOKUP(Q$20,入力シート1!$B$5:$AM$17,34,0))</f>
        <v/>
      </c>
      <c r="R24" s="1128"/>
      <c r="S24" s="1128"/>
      <c r="T24" s="1129"/>
      <c r="U24" s="414"/>
      <c r="V24" s="1138"/>
      <c r="W24" s="1117" t="s">
        <v>371</v>
      </c>
      <c r="X24" s="1118"/>
      <c r="Y24" s="1118"/>
      <c r="Z24" s="1123"/>
      <c r="AA24" s="1127" t="str">
        <f>IF(AA$20="","",VLOOKUP(AA$20,入力シート1!$B$5:$AM$17,34,0))</f>
        <v/>
      </c>
      <c r="AB24" s="1128"/>
      <c r="AC24" s="1128"/>
      <c r="AD24" s="1129"/>
      <c r="AE24" s="414"/>
    </row>
    <row r="25" spans="1:31" ht="24" customHeight="1">
      <c r="A25" s="414"/>
      <c r="B25" s="1138"/>
      <c r="C25" s="1117" t="s">
        <v>372</v>
      </c>
      <c r="D25" s="1118"/>
      <c r="E25" s="1118"/>
      <c r="F25" s="1123"/>
      <c r="G25" s="1127" t="str">
        <f>IF(G$20="","",VLOOKUP(G$20,入力シート1!$B$5:$AM$17,34,0))</f>
        <v/>
      </c>
      <c r="H25" s="1128"/>
      <c r="I25" s="1128"/>
      <c r="J25" s="1129"/>
      <c r="K25" s="414"/>
      <c r="L25" s="1138"/>
      <c r="M25" s="1117" t="s">
        <v>372</v>
      </c>
      <c r="N25" s="1118"/>
      <c r="O25" s="1118"/>
      <c r="P25" s="1123"/>
      <c r="Q25" s="1127" t="str">
        <f>IF(Q$20="","",VLOOKUP(Q$20,入力シート1!$B$5:$AM$17,32,0))</f>
        <v/>
      </c>
      <c r="R25" s="1128"/>
      <c r="S25" s="1128"/>
      <c r="T25" s="1129"/>
      <c r="U25" s="414"/>
      <c r="V25" s="1138"/>
      <c r="W25" s="1117" t="s">
        <v>372</v>
      </c>
      <c r="X25" s="1118"/>
      <c r="Y25" s="1118"/>
      <c r="Z25" s="1123"/>
      <c r="AA25" s="1127" t="str">
        <f>IF(AA$20="","",VLOOKUP(AA$20,入力シート1!$B$5:$AM$17,32,0))</f>
        <v/>
      </c>
      <c r="AB25" s="1128"/>
      <c r="AC25" s="1128"/>
      <c r="AD25" s="1129"/>
      <c r="AE25" s="414"/>
    </row>
    <row r="26" spans="1:31" ht="24" customHeight="1">
      <c r="A26" s="414"/>
      <c r="B26" s="1138"/>
      <c r="C26" s="1117" t="s">
        <v>373</v>
      </c>
      <c r="D26" s="1118"/>
      <c r="E26" s="1118"/>
      <c r="F26" s="1123"/>
      <c r="G26" s="1124"/>
      <c r="H26" s="1125"/>
      <c r="I26" s="1125"/>
      <c r="J26" s="1126"/>
      <c r="K26" s="414"/>
      <c r="L26" s="1138"/>
      <c r="M26" s="1117" t="s">
        <v>373</v>
      </c>
      <c r="N26" s="1118"/>
      <c r="O26" s="1118"/>
      <c r="P26" s="1123"/>
      <c r="Q26" s="1124"/>
      <c r="R26" s="1125"/>
      <c r="S26" s="1125"/>
      <c r="T26" s="1126"/>
      <c r="U26" s="414"/>
      <c r="V26" s="1138"/>
      <c r="W26" s="1117" t="s">
        <v>373</v>
      </c>
      <c r="X26" s="1118"/>
      <c r="Y26" s="1118"/>
      <c r="Z26" s="1123"/>
      <c r="AA26" s="1124"/>
      <c r="AB26" s="1125"/>
      <c r="AC26" s="1125"/>
      <c r="AD26" s="1126"/>
      <c r="AE26" s="414"/>
    </row>
    <row r="27" spans="1:31" ht="24" customHeight="1">
      <c r="A27" s="414"/>
      <c r="B27" s="1138"/>
      <c r="C27" s="417"/>
      <c r="D27" s="1117" t="s">
        <v>374</v>
      </c>
      <c r="E27" s="1118"/>
      <c r="F27" s="1119"/>
      <c r="G27" s="1120"/>
      <c r="H27" s="1121"/>
      <c r="I27" s="1121"/>
      <c r="J27" s="1122"/>
      <c r="K27" s="414"/>
      <c r="L27" s="1138"/>
      <c r="M27" s="417"/>
      <c r="N27" s="1117" t="s">
        <v>374</v>
      </c>
      <c r="O27" s="1118"/>
      <c r="P27" s="1119"/>
      <c r="Q27" s="1120"/>
      <c r="R27" s="1121"/>
      <c r="S27" s="1121"/>
      <c r="T27" s="1122"/>
      <c r="U27" s="414"/>
      <c r="V27" s="1138"/>
      <c r="W27" s="417"/>
      <c r="X27" s="1117" t="s">
        <v>374</v>
      </c>
      <c r="Y27" s="1118"/>
      <c r="Z27" s="1119"/>
      <c r="AA27" s="1120"/>
      <c r="AB27" s="1121"/>
      <c r="AC27" s="1121"/>
      <c r="AD27" s="1122"/>
      <c r="AE27" s="414"/>
    </row>
    <row r="28" spans="1:31" ht="24" customHeight="1">
      <c r="A28" s="414"/>
      <c r="B28" s="418" t="str">
        <f>IF(B20="","","工事")</f>
        <v/>
      </c>
      <c r="C28" s="1117" t="s">
        <v>375</v>
      </c>
      <c r="D28" s="1118"/>
      <c r="E28" s="1118"/>
      <c r="F28" s="1123"/>
      <c r="G28" s="1124"/>
      <c r="H28" s="1125"/>
      <c r="I28" s="1125"/>
      <c r="J28" s="1126"/>
      <c r="K28" s="414"/>
      <c r="L28" s="418" t="str">
        <f>IF(L20="","","工事")</f>
        <v/>
      </c>
      <c r="M28" s="1117" t="s">
        <v>375</v>
      </c>
      <c r="N28" s="1118"/>
      <c r="O28" s="1118"/>
      <c r="P28" s="1123"/>
      <c r="Q28" s="1124"/>
      <c r="R28" s="1125"/>
      <c r="S28" s="1125"/>
      <c r="T28" s="1126"/>
      <c r="U28" s="414"/>
      <c r="V28" s="418" t="str">
        <f>IF(V20="","","工事")</f>
        <v/>
      </c>
      <c r="W28" s="1117" t="s">
        <v>375</v>
      </c>
      <c r="X28" s="1118"/>
      <c r="Y28" s="1118"/>
      <c r="Z28" s="1123"/>
      <c r="AA28" s="1124"/>
      <c r="AB28" s="1125"/>
      <c r="AC28" s="1125"/>
      <c r="AD28" s="1126"/>
      <c r="AE28" s="414"/>
    </row>
    <row r="29" spans="1:31" ht="24" customHeight="1">
      <c r="A29" s="414"/>
      <c r="B29" s="1130" t="s">
        <v>380</v>
      </c>
      <c r="C29" s="1131"/>
      <c r="D29" s="1116" t="str">
        <f>IF(G$20="","",VLOOKUP(G$20,入力シート1!$B$5:$AM$17,8,0))</f>
        <v/>
      </c>
      <c r="E29" s="1114"/>
      <c r="F29" s="1114"/>
      <c r="G29" s="419" t="s">
        <v>128</v>
      </c>
      <c r="H29" s="1114" t="str">
        <f>IF(G$20="","",VLOOKUP(G$20,入力シート1!$B$5:$AM$17,9,0))</f>
        <v/>
      </c>
      <c r="I29" s="1114"/>
      <c r="J29" s="1115"/>
      <c r="K29" s="414"/>
      <c r="L29" s="1130" t="s">
        <v>380</v>
      </c>
      <c r="M29" s="1131"/>
      <c r="N29" s="1116" t="str">
        <f>IF(Q$20="","",VLOOKUP(Q$20,入力シート1!$B$5:$AM$17,8,0))</f>
        <v/>
      </c>
      <c r="O29" s="1114"/>
      <c r="P29" s="1114"/>
      <c r="Q29" s="419" t="s">
        <v>128</v>
      </c>
      <c r="R29" s="1114" t="str">
        <f>IF(Q$20="","",VLOOKUP(Q$20,入力シート1!$B$5:$AM$17,9,0))</f>
        <v/>
      </c>
      <c r="S29" s="1114"/>
      <c r="T29" s="1115"/>
      <c r="U29" s="414"/>
      <c r="V29" s="1130" t="s">
        <v>380</v>
      </c>
      <c r="W29" s="1131"/>
      <c r="X29" s="1116" t="str">
        <f>IF(AA$20="","",VLOOKUP(AA$20,入力シート1!$B$5:$AM$17,8,0))</f>
        <v/>
      </c>
      <c r="Y29" s="1114"/>
      <c r="Z29" s="1114"/>
      <c r="AA29" s="419" t="s">
        <v>128</v>
      </c>
      <c r="AB29" s="1114" t="str">
        <f>IF(AA$20="","",VLOOKUP(AA$20,入力シート1!$B$5:$AM$17,9,0))</f>
        <v/>
      </c>
      <c r="AC29" s="1114"/>
      <c r="AD29" s="1115"/>
      <c r="AE29" s="414"/>
    </row>
    <row r="30" spans="1:31" ht="13.5" customHeight="1">
      <c r="A30" s="359"/>
      <c r="B30" s="1144"/>
      <c r="C30" s="1144"/>
      <c r="D30" s="1144"/>
      <c r="E30" s="1144"/>
      <c r="F30" s="436"/>
      <c r="G30" s="1145"/>
      <c r="H30" s="1146"/>
      <c r="I30" s="1146"/>
      <c r="J30" s="1146"/>
      <c r="K30" s="1146"/>
      <c r="L30" s="1146"/>
      <c r="M30" s="1146"/>
      <c r="N30" s="1146"/>
      <c r="O30" s="1146"/>
      <c r="P30" s="437"/>
      <c r="Q30" s="1147"/>
      <c r="R30" s="1148"/>
      <c r="S30" s="1148"/>
      <c r="T30" s="1148"/>
      <c r="U30" s="1148"/>
      <c r="V30" s="1148"/>
      <c r="W30" s="1148"/>
      <c r="X30" s="1148"/>
      <c r="Y30" s="1148"/>
      <c r="Z30" s="437"/>
      <c r="AA30" s="1147"/>
      <c r="AB30" s="1148"/>
      <c r="AC30" s="1148"/>
      <c r="AD30" s="1148"/>
      <c r="AE30" s="357"/>
    </row>
    <row r="31" spans="1:31" ht="13.5" customHeight="1">
      <c r="A31" s="359"/>
      <c r="B31" s="438"/>
      <c r="C31" s="438"/>
      <c r="D31" s="438"/>
      <c r="E31" s="438"/>
      <c r="F31" s="438"/>
      <c r="G31" s="439"/>
      <c r="H31" s="440"/>
      <c r="I31" s="440"/>
      <c r="J31" s="440"/>
      <c r="K31" s="440"/>
      <c r="L31" s="440"/>
      <c r="M31" s="440"/>
      <c r="N31" s="440"/>
      <c r="O31" s="440"/>
      <c r="P31" s="440"/>
      <c r="Q31" s="439"/>
      <c r="R31" s="440"/>
      <c r="S31" s="440"/>
      <c r="T31" s="440"/>
      <c r="U31" s="440"/>
      <c r="V31" s="440"/>
      <c r="W31" s="440"/>
      <c r="X31" s="440"/>
      <c r="Y31" s="440"/>
      <c r="Z31" s="441"/>
      <c r="AA31" s="440"/>
      <c r="AB31" s="440"/>
      <c r="AC31" s="440"/>
      <c r="AD31" s="440"/>
      <c r="AE31" s="359"/>
    </row>
    <row r="32" spans="1:31" ht="12.65" customHeight="1">
      <c r="A32" s="414"/>
      <c r="B32" s="414"/>
      <c r="C32" s="414"/>
      <c r="D32" s="414"/>
      <c r="E32" s="415" t="s">
        <v>381</v>
      </c>
      <c r="F32" s="416"/>
      <c r="G32" s="416"/>
      <c r="H32" s="416"/>
      <c r="I32" s="416"/>
      <c r="J32" s="416"/>
      <c r="K32" s="416"/>
      <c r="L32" s="416"/>
      <c r="M32" s="416"/>
      <c r="N32" s="416"/>
      <c r="O32" s="415" t="s">
        <v>381</v>
      </c>
      <c r="P32" s="416"/>
      <c r="Q32" s="416"/>
      <c r="R32" s="416"/>
      <c r="S32" s="416"/>
      <c r="T32" s="416"/>
      <c r="U32" s="416"/>
      <c r="V32" s="416"/>
      <c r="W32" s="416"/>
      <c r="X32" s="416"/>
      <c r="Y32" s="415" t="s">
        <v>381</v>
      </c>
      <c r="Z32" s="416"/>
      <c r="AA32" s="416"/>
      <c r="AB32" s="416"/>
      <c r="AC32" s="416"/>
      <c r="AD32" s="416"/>
      <c r="AE32" s="416"/>
    </row>
    <row r="33" spans="1:31" ht="24" customHeight="1">
      <c r="A33" s="414"/>
      <c r="B33" s="1137" t="str">
        <f>IF(G$33="","",VLOOKUP(G$33,入力シート1!$B$5:$AM$17,38,0))</f>
        <v/>
      </c>
      <c r="C33" s="1117" t="s">
        <v>367</v>
      </c>
      <c r="D33" s="1118"/>
      <c r="E33" s="1118"/>
      <c r="F33" s="1123"/>
      <c r="G33" s="1124"/>
      <c r="H33" s="1125"/>
      <c r="I33" s="1125"/>
      <c r="J33" s="1126"/>
      <c r="K33" s="414"/>
      <c r="L33" s="1137" t="str">
        <f>IF(Q$33="","",VLOOKUP(Q$33,入力シート1!$B$5:$AM$17,38,0))</f>
        <v/>
      </c>
      <c r="M33" s="1117" t="s">
        <v>367</v>
      </c>
      <c r="N33" s="1118"/>
      <c r="O33" s="1118"/>
      <c r="P33" s="1123"/>
      <c r="Q33" s="1124"/>
      <c r="R33" s="1125"/>
      <c r="S33" s="1125"/>
      <c r="T33" s="1126"/>
      <c r="U33" s="414"/>
      <c r="V33" s="1137" t="str">
        <f>IF(AA$33="","",VLOOKUP(AA$33,入力シート1!$B$5:$AM$17,38,0))</f>
        <v/>
      </c>
      <c r="W33" s="1117" t="s">
        <v>367</v>
      </c>
      <c r="X33" s="1118"/>
      <c r="Y33" s="1118"/>
      <c r="Z33" s="1123"/>
      <c r="AA33" s="1124"/>
      <c r="AB33" s="1125"/>
      <c r="AC33" s="1125"/>
      <c r="AD33" s="1126"/>
      <c r="AE33" s="414"/>
    </row>
    <row r="34" spans="1:31" ht="24" customHeight="1">
      <c r="A34" s="414"/>
      <c r="B34" s="1138"/>
      <c r="C34" s="1117" t="s">
        <v>379</v>
      </c>
      <c r="D34" s="1118"/>
      <c r="E34" s="1118"/>
      <c r="F34" s="1123"/>
      <c r="G34" s="1127" t="str">
        <f>IF(G$33="","",VLOOKUP(G$33,入力シート1!$B$5:$AM$17,3,0))</f>
        <v/>
      </c>
      <c r="H34" s="1128"/>
      <c r="I34" s="1128"/>
      <c r="J34" s="1129"/>
      <c r="K34" s="414"/>
      <c r="L34" s="1138"/>
      <c r="M34" s="1117" t="s">
        <v>379</v>
      </c>
      <c r="N34" s="1118"/>
      <c r="O34" s="1118"/>
      <c r="P34" s="1123"/>
      <c r="Q34" s="1127" t="str">
        <f>IF(Q$33="","",VLOOKUP(Q$33,入力シート1!$B$5:$AM$17,3,0))</f>
        <v/>
      </c>
      <c r="R34" s="1128"/>
      <c r="S34" s="1128"/>
      <c r="T34" s="1129"/>
      <c r="U34" s="414"/>
      <c r="V34" s="1138"/>
      <c r="W34" s="1117" t="s">
        <v>379</v>
      </c>
      <c r="X34" s="1118"/>
      <c r="Y34" s="1118"/>
      <c r="Z34" s="1123"/>
      <c r="AA34" s="1127" t="str">
        <f>IF(AA$33="","",VLOOKUP(AA$33,入力シート1!$B$5:$AM$17,3,0))</f>
        <v/>
      </c>
      <c r="AB34" s="1128"/>
      <c r="AC34" s="1128"/>
      <c r="AD34" s="1129"/>
      <c r="AE34" s="414"/>
    </row>
    <row r="35" spans="1:31" ht="24" customHeight="1">
      <c r="A35" s="414"/>
      <c r="B35" s="1138"/>
      <c r="C35" s="1130" t="s">
        <v>369</v>
      </c>
      <c r="D35" s="1139"/>
      <c r="E35" s="1139"/>
      <c r="F35" s="1131"/>
      <c r="G35" s="1127" t="str">
        <f>IF(G$33="","",IF(VLOOKUP(G$33,入力シート1!$B$5:$AM$17,12,0)=0,"",VLOOKUP(G$33,入力シート1!$B$5:$AM$17,12,0)&amp;"（"&amp;IF(VLOOKUP(G$33,入力シート1!$B$5:$AM$17,13,0)="特定","特","般")&amp;"-"&amp;VLOOKUP(G$33,入力シート1!$B$5:$AM$17,14,0)&amp;") 第"&amp;VLOOKUP(G$33,入力シート1!$B$5:$AM$17,15,0)&amp;"号"))</f>
        <v/>
      </c>
      <c r="H35" s="1128"/>
      <c r="I35" s="1128"/>
      <c r="J35" s="1129"/>
      <c r="K35" s="414"/>
      <c r="L35" s="1138"/>
      <c r="M35" s="1130" t="s">
        <v>369</v>
      </c>
      <c r="N35" s="1139"/>
      <c r="O35" s="1139"/>
      <c r="P35" s="1131"/>
      <c r="Q35" s="1127" t="str">
        <f>IF(Q$33="","",IF(VLOOKUP(Q$33,入力シート1!$B$5:$AM$17,12,0)=0,"",VLOOKUP(Q$33,入力シート1!$B$5:$AM$17,12,0)&amp;"（"&amp;IF(VLOOKUP(Q$33,入力シート1!$B$5:$AM$17,13,0)="特定","特","般")&amp;"-"&amp;VLOOKUP(Q$33,入力シート1!$B$5:$AM$17,14,0)&amp;") 第"&amp;VLOOKUP(Q$33,入力シート1!$B$5:$AM$17,15,0)&amp;"号"))</f>
        <v/>
      </c>
      <c r="R35" s="1128"/>
      <c r="S35" s="1128"/>
      <c r="T35" s="1129"/>
      <c r="U35" s="414"/>
      <c r="V35" s="1138"/>
      <c r="W35" s="1130" t="s">
        <v>369</v>
      </c>
      <c r="X35" s="1139"/>
      <c r="Y35" s="1139"/>
      <c r="Z35" s="1131"/>
      <c r="AA35" s="1127" t="str">
        <f>IF(AA$33="","",IF(VLOOKUP(AA$33,入力シート1!$B$5:$AM$17,12,0)=0,"",VLOOKUP(AA$33,入力シート1!$B$5:$AM$17,12,0)&amp;"（"&amp;IF(VLOOKUP(AA$33,入力シート1!$B$5:$AM$17,13,0)="特定","特","般")&amp;"-"&amp;VLOOKUP(AA$33,入力シート1!$B$5:$AM$17,14,0)&amp;") 第"&amp;VLOOKUP(AA$33,入力シート1!$B$5:$AM$17,15,0)&amp;"号"))</f>
        <v/>
      </c>
      <c r="AB35" s="1128"/>
      <c r="AC35" s="1128"/>
      <c r="AD35" s="1129"/>
      <c r="AE35" s="414"/>
    </row>
    <row r="36" spans="1:31" ht="24" customHeight="1">
      <c r="A36" s="414"/>
      <c r="B36" s="1138"/>
      <c r="C36" s="1132" t="s">
        <v>370</v>
      </c>
      <c r="D36" s="1133"/>
      <c r="E36" s="1133"/>
      <c r="F36" s="1134"/>
      <c r="G36" s="1127" t="str">
        <f>IF(G$33="","",IF(VLOOKUP(G$33,入力シート1!$B$5:$AM$17,17,0)=0,"",VLOOKUP(G$33,入力シート1!$B$5:$AM$17,17,0)&amp;"（"&amp;IF(VLOOKUP(G$33,入力シート1!$B$5:$AM$17,18,0)="特定","特","般")&amp;"-"&amp;VLOOKUP(G$33,入力シート1!$B$5:$AM$17,19,0)&amp;") 第"&amp;VLOOKUP(G$33,入力シート1!$B$5:$AM$17,20,0)&amp;"号"))</f>
        <v/>
      </c>
      <c r="H36" s="1128"/>
      <c r="I36" s="1128"/>
      <c r="J36" s="1129"/>
      <c r="K36" s="414"/>
      <c r="L36" s="1138"/>
      <c r="M36" s="1132" t="s">
        <v>370</v>
      </c>
      <c r="N36" s="1133"/>
      <c r="O36" s="1133"/>
      <c r="P36" s="1134"/>
      <c r="Q36" s="1127" t="str">
        <f>IF(Q$33="","",IF(VLOOKUP(Q$33,入力シート1!$B$5:$AM$17,17,0)=0,"",VLOOKUP(Q$33,入力シート1!$B$5:$AM$17,17,0)&amp;"（"&amp;IF(VLOOKUP(Q$33,入力シート1!$B$5:$AM$17,18,0)="特定","特","般")&amp;"-"&amp;VLOOKUP(Q$33,入力シート1!$B$5:$AM$17,19,0)&amp;") 第"&amp;VLOOKUP(Q$33,入力シート1!$B$5:$AM$17,20,0)&amp;"号"))</f>
        <v/>
      </c>
      <c r="R36" s="1128"/>
      <c r="S36" s="1128"/>
      <c r="T36" s="1129"/>
      <c r="U36" s="414"/>
      <c r="V36" s="1138"/>
      <c r="W36" s="1132" t="s">
        <v>370</v>
      </c>
      <c r="X36" s="1133"/>
      <c r="Y36" s="1133"/>
      <c r="Z36" s="1134"/>
      <c r="AA36" s="1127" t="str">
        <f>IF(AA$33="","",IF(VLOOKUP(AA$33,入力シート1!$B$5:$AM$17,17,0)=0,"",VLOOKUP(AA$33,入力シート1!$B$5:$AM$17,17,0)&amp;"（"&amp;IF(VLOOKUP(AA$33,入力シート1!$B$5:$AM$17,18,0)="特定","特","般")&amp;"-"&amp;VLOOKUP(AA$33,入力シート1!$B$5:$AM$17,19,0)&amp;") 第"&amp;VLOOKUP(AA$33,入力シート1!$B$5:$AM$17,20,0)&amp;"号"))</f>
        <v/>
      </c>
      <c r="AB36" s="1128"/>
      <c r="AC36" s="1128"/>
      <c r="AD36" s="1129"/>
      <c r="AE36" s="414"/>
    </row>
    <row r="37" spans="1:31" ht="24" customHeight="1">
      <c r="A37" s="414"/>
      <c r="B37" s="1138"/>
      <c r="C37" s="1117" t="s">
        <v>371</v>
      </c>
      <c r="D37" s="1118"/>
      <c r="E37" s="1118"/>
      <c r="F37" s="1123"/>
      <c r="G37" s="1127" t="str">
        <f>IF(G$33="","",VLOOKUP(G$33,入力シート1!$B$5:$AM$17,34,0))</f>
        <v/>
      </c>
      <c r="H37" s="1128"/>
      <c r="I37" s="1128"/>
      <c r="J37" s="1129"/>
      <c r="K37" s="414"/>
      <c r="L37" s="1138"/>
      <c r="M37" s="1117" t="s">
        <v>371</v>
      </c>
      <c r="N37" s="1118"/>
      <c r="O37" s="1118"/>
      <c r="P37" s="1123"/>
      <c r="Q37" s="1127" t="str">
        <f>IF(Q$33="","",VLOOKUP(Q$33,入力シート1!$B$5:$AM$17,34,0))</f>
        <v/>
      </c>
      <c r="R37" s="1128"/>
      <c r="S37" s="1128"/>
      <c r="T37" s="1129"/>
      <c r="U37" s="414"/>
      <c r="V37" s="1138"/>
      <c r="W37" s="1117" t="s">
        <v>371</v>
      </c>
      <c r="X37" s="1118"/>
      <c r="Y37" s="1118"/>
      <c r="Z37" s="1123"/>
      <c r="AA37" s="1127" t="str">
        <f>IF(AA$33="","",VLOOKUP(AA$33,入力シート1!$B$5:$AM$17,34,0))</f>
        <v/>
      </c>
      <c r="AB37" s="1128"/>
      <c r="AC37" s="1128"/>
      <c r="AD37" s="1129"/>
      <c r="AE37" s="414"/>
    </row>
    <row r="38" spans="1:31" ht="24" customHeight="1">
      <c r="A38" s="414"/>
      <c r="B38" s="1138"/>
      <c r="C38" s="1117" t="s">
        <v>372</v>
      </c>
      <c r="D38" s="1118"/>
      <c r="E38" s="1118"/>
      <c r="F38" s="1123"/>
      <c r="G38" s="1127" t="str">
        <f>IF(G$33="","",VLOOKUP(G$33,入力シート1!$B$5:$AM$17,32,0))</f>
        <v/>
      </c>
      <c r="H38" s="1128"/>
      <c r="I38" s="1128"/>
      <c r="J38" s="1129"/>
      <c r="K38" s="414"/>
      <c r="L38" s="1138"/>
      <c r="M38" s="1117" t="s">
        <v>372</v>
      </c>
      <c r="N38" s="1118"/>
      <c r="O38" s="1118"/>
      <c r="P38" s="1123"/>
      <c r="Q38" s="1127" t="str">
        <f>IF(Q$33="","",VLOOKUP(Q$33,入力シート1!$B$5:$AM$17,32,0))</f>
        <v/>
      </c>
      <c r="R38" s="1128"/>
      <c r="S38" s="1128"/>
      <c r="T38" s="1129"/>
      <c r="U38" s="414"/>
      <c r="V38" s="1138"/>
      <c r="W38" s="1117" t="s">
        <v>372</v>
      </c>
      <c r="X38" s="1118"/>
      <c r="Y38" s="1118"/>
      <c r="Z38" s="1123"/>
      <c r="AA38" s="1127" t="str">
        <f>IF(AA$33="","",VLOOKUP(AA$33,入力シート1!$B$5:$AM$17,32,0))</f>
        <v/>
      </c>
      <c r="AB38" s="1128"/>
      <c r="AC38" s="1128"/>
      <c r="AD38" s="1129"/>
      <c r="AE38" s="414"/>
    </row>
    <row r="39" spans="1:31" ht="24" customHeight="1">
      <c r="A39" s="414"/>
      <c r="B39" s="1138"/>
      <c r="C39" s="1117" t="s">
        <v>373</v>
      </c>
      <c r="D39" s="1118"/>
      <c r="E39" s="1118"/>
      <c r="F39" s="1123"/>
      <c r="G39" s="1124"/>
      <c r="H39" s="1125"/>
      <c r="I39" s="1125"/>
      <c r="J39" s="1126"/>
      <c r="K39" s="414"/>
      <c r="L39" s="1138"/>
      <c r="M39" s="1117" t="s">
        <v>373</v>
      </c>
      <c r="N39" s="1118"/>
      <c r="O39" s="1118"/>
      <c r="P39" s="1123"/>
      <c r="Q39" s="1124"/>
      <c r="R39" s="1125"/>
      <c r="S39" s="1125"/>
      <c r="T39" s="1126"/>
      <c r="U39" s="414"/>
      <c r="V39" s="1138"/>
      <c r="W39" s="1117" t="s">
        <v>373</v>
      </c>
      <c r="X39" s="1118"/>
      <c r="Y39" s="1118"/>
      <c r="Z39" s="1123"/>
      <c r="AA39" s="1124"/>
      <c r="AB39" s="1125"/>
      <c r="AC39" s="1125"/>
      <c r="AD39" s="1126"/>
      <c r="AE39" s="414"/>
    </row>
    <row r="40" spans="1:31" ht="24" customHeight="1">
      <c r="A40" s="414"/>
      <c r="B40" s="1138"/>
      <c r="C40" s="417"/>
      <c r="D40" s="1117" t="s">
        <v>374</v>
      </c>
      <c r="E40" s="1118"/>
      <c r="F40" s="1119"/>
      <c r="G40" s="1120"/>
      <c r="H40" s="1121"/>
      <c r="I40" s="1121"/>
      <c r="J40" s="1122"/>
      <c r="K40" s="414"/>
      <c r="L40" s="1138"/>
      <c r="M40" s="417"/>
      <c r="N40" s="1117" t="s">
        <v>374</v>
      </c>
      <c r="O40" s="1118"/>
      <c r="P40" s="1119"/>
      <c r="Q40" s="1120"/>
      <c r="R40" s="1121"/>
      <c r="S40" s="1121"/>
      <c r="T40" s="1122"/>
      <c r="U40" s="414"/>
      <c r="V40" s="1138"/>
      <c r="W40" s="417"/>
      <c r="X40" s="1117" t="s">
        <v>374</v>
      </c>
      <c r="Y40" s="1118"/>
      <c r="Z40" s="1119"/>
      <c r="AA40" s="1120"/>
      <c r="AB40" s="1121"/>
      <c r="AC40" s="1121"/>
      <c r="AD40" s="1122"/>
      <c r="AE40" s="414"/>
    </row>
    <row r="41" spans="1:31" ht="24" customHeight="1">
      <c r="A41" s="414"/>
      <c r="B41" s="418" t="str">
        <f>IF(B33="","","工事")</f>
        <v/>
      </c>
      <c r="C41" s="1117" t="s">
        <v>375</v>
      </c>
      <c r="D41" s="1118"/>
      <c r="E41" s="1118"/>
      <c r="F41" s="1123"/>
      <c r="G41" s="1124"/>
      <c r="H41" s="1125"/>
      <c r="I41" s="1125"/>
      <c r="J41" s="1126"/>
      <c r="K41" s="414"/>
      <c r="L41" s="418" t="str">
        <f>IF(L33="","","工事")</f>
        <v/>
      </c>
      <c r="M41" s="1117" t="s">
        <v>375</v>
      </c>
      <c r="N41" s="1118"/>
      <c r="O41" s="1118"/>
      <c r="P41" s="1123"/>
      <c r="Q41" s="1124"/>
      <c r="R41" s="1125"/>
      <c r="S41" s="1125"/>
      <c r="T41" s="1126"/>
      <c r="U41" s="414"/>
      <c r="V41" s="418" t="str">
        <f>IF(V33="","","工事")</f>
        <v/>
      </c>
      <c r="W41" s="1117" t="s">
        <v>375</v>
      </c>
      <c r="X41" s="1118"/>
      <c r="Y41" s="1118"/>
      <c r="Z41" s="1123"/>
      <c r="AA41" s="1124"/>
      <c r="AB41" s="1125"/>
      <c r="AC41" s="1125"/>
      <c r="AD41" s="1126"/>
      <c r="AE41" s="414"/>
    </row>
    <row r="42" spans="1:31" ht="24" customHeight="1">
      <c r="A42" s="414"/>
      <c r="B42" s="1130" t="s">
        <v>380</v>
      </c>
      <c r="C42" s="1131"/>
      <c r="D42" s="1116" t="str">
        <f>IF(G$33="","",VLOOKUP(G$33,入力シート1!$B$5:$AM$17,8,0))</f>
        <v/>
      </c>
      <c r="E42" s="1114"/>
      <c r="F42" s="1114"/>
      <c r="G42" s="419" t="s">
        <v>128</v>
      </c>
      <c r="H42" s="1114" t="str">
        <f>IF(G$33="","",VLOOKUP(G$33,入力シート1!$B$5:$AM$17,9,0))</f>
        <v/>
      </c>
      <c r="I42" s="1114"/>
      <c r="J42" s="1115"/>
      <c r="K42" s="414"/>
      <c r="L42" s="1130" t="s">
        <v>380</v>
      </c>
      <c r="M42" s="1131"/>
      <c r="N42" s="1116" t="str">
        <f>IF(Q$33="","",VLOOKUP(Q$33,入力シート1!$B$5:$AM$17,8,0))</f>
        <v/>
      </c>
      <c r="O42" s="1114"/>
      <c r="P42" s="1114"/>
      <c r="Q42" s="419" t="s">
        <v>128</v>
      </c>
      <c r="R42" s="1114" t="str">
        <f>IF(Q$33="","",VLOOKUP(Q$33,入力シート1!$B$5:$AM$17,9,0))</f>
        <v/>
      </c>
      <c r="S42" s="1114"/>
      <c r="T42" s="1115"/>
      <c r="U42" s="414"/>
      <c r="V42" s="1130" t="s">
        <v>380</v>
      </c>
      <c r="W42" s="1131"/>
      <c r="X42" s="1116" t="str">
        <f>IF(AA$33="","",VLOOKUP(AA$33,入力シート1!$B$5:$AM$17,8,0))</f>
        <v/>
      </c>
      <c r="Y42" s="1114"/>
      <c r="Z42" s="1114"/>
      <c r="AA42" s="419" t="s">
        <v>128</v>
      </c>
      <c r="AB42" s="1114" t="str">
        <f>IF(AA$33="","",VLOOKUP(AA$33,入力シート1!$B$5:$AM$17,9,0))</f>
        <v/>
      </c>
      <c r="AC42" s="1114"/>
      <c r="AD42" s="1115"/>
      <c r="AE42" s="414"/>
    </row>
    <row r="43" spans="1:31" ht="13.5" customHeight="1">
      <c r="A43" s="414"/>
      <c r="B43" s="1140"/>
      <c r="C43" s="1140"/>
      <c r="D43" s="1140"/>
      <c r="E43" s="1140"/>
      <c r="F43" s="432"/>
      <c r="G43" s="1141"/>
      <c r="H43" s="1140"/>
      <c r="I43" s="1140"/>
      <c r="J43" s="1140"/>
      <c r="K43" s="1140"/>
      <c r="L43" s="1140"/>
      <c r="M43" s="1140"/>
      <c r="N43" s="1140"/>
      <c r="O43" s="1140"/>
      <c r="P43" s="433"/>
      <c r="Q43" s="1140"/>
      <c r="R43" s="1140"/>
      <c r="S43" s="1140"/>
      <c r="T43" s="1140"/>
      <c r="U43" s="1140"/>
      <c r="V43" s="1140"/>
      <c r="W43" s="1140"/>
      <c r="X43" s="1140"/>
      <c r="Y43" s="1140"/>
      <c r="Z43" s="434"/>
      <c r="AA43" s="1142"/>
      <c r="AB43" s="1143"/>
      <c r="AC43" s="1143"/>
      <c r="AD43" s="1143"/>
      <c r="AE43" s="414"/>
    </row>
    <row r="44" spans="1:31" ht="13.5" customHeight="1">
      <c r="A44" s="414"/>
      <c r="B44" s="424"/>
      <c r="C44" s="424"/>
      <c r="D44" s="424"/>
      <c r="E44" s="424"/>
      <c r="F44" s="424"/>
      <c r="G44" s="435"/>
      <c r="H44" s="424"/>
      <c r="I44" s="424"/>
      <c r="J44" s="424"/>
      <c r="K44" s="424"/>
      <c r="L44" s="424"/>
      <c r="M44" s="424"/>
      <c r="N44" s="424"/>
      <c r="O44" s="424"/>
      <c r="P44" s="427"/>
      <c r="Q44" s="424"/>
      <c r="R44" s="424"/>
      <c r="S44" s="424"/>
      <c r="T44" s="424"/>
      <c r="U44" s="424"/>
      <c r="V44" s="424"/>
      <c r="W44" s="424"/>
      <c r="X44" s="424"/>
      <c r="Y44" s="424"/>
      <c r="Z44" s="425"/>
      <c r="AA44" s="426"/>
      <c r="AB44" s="424"/>
      <c r="AC44" s="424"/>
      <c r="AD44" s="424"/>
      <c r="AE44" s="414"/>
    </row>
    <row r="45" spans="1:31" ht="12.65" customHeight="1">
      <c r="A45" s="414"/>
      <c r="B45" s="414"/>
      <c r="C45" s="414"/>
      <c r="D45" s="414"/>
      <c r="E45" s="415" t="s">
        <v>382</v>
      </c>
      <c r="F45" s="416"/>
      <c r="G45" s="416"/>
      <c r="H45" s="416"/>
      <c r="I45" s="416"/>
      <c r="J45" s="416"/>
      <c r="K45" s="416"/>
      <c r="L45" s="416"/>
      <c r="M45" s="416"/>
      <c r="N45" s="416"/>
      <c r="O45" s="415" t="s">
        <v>382</v>
      </c>
      <c r="P45" s="416"/>
      <c r="Q45" s="416"/>
      <c r="R45" s="416"/>
      <c r="S45" s="416"/>
      <c r="T45" s="416"/>
      <c r="U45" s="416"/>
      <c r="V45" s="416"/>
      <c r="W45" s="416"/>
      <c r="X45" s="416"/>
      <c r="Y45" s="415" t="s">
        <v>382</v>
      </c>
      <c r="Z45" s="416"/>
      <c r="AA45" s="416"/>
      <c r="AB45" s="416"/>
      <c r="AC45" s="416"/>
      <c r="AD45" s="416"/>
      <c r="AE45" s="416"/>
    </row>
    <row r="46" spans="1:31" ht="24" customHeight="1">
      <c r="A46" s="414"/>
      <c r="B46" s="1137" t="str">
        <f>IF(G$46="","",VLOOKUP(G$46,入力シート1!$B$5:$AM$17,38,0))</f>
        <v/>
      </c>
      <c r="C46" s="1117" t="s">
        <v>367</v>
      </c>
      <c r="D46" s="1118"/>
      <c r="E46" s="1118"/>
      <c r="F46" s="1123"/>
      <c r="G46" s="1124"/>
      <c r="H46" s="1125"/>
      <c r="I46" s="1125"/>
      <c r="J46" s="1126"/>
      <c r="K46" s="414"/>
      <c r="L46" s="1137" t="str">
        <f>IF(Q$46="","",VLOOKUP(Q$46,入力シート1!$B$5:$AM$17,38,0))</f>
        <v/>
      </c>
      <c r="M46" s="1117" t="s">
        <v>367</v>
      </c>
      <c r="N46" s="1118"/>
      <c r="O46" s="1118"/>
      <c r="P46" s="1123"/>
      <c r="Q46" s="1124"/>
      <c r="R46" s="1125"/>
      <c r="S46" s="1125"/>
      <c r="T46" s="1126"/>
      <c r="U46" s="414"/>
      <c r="V46" s="1137" t="str">
        <f>IF(AA$46="","",VLOOKUP(AA$46,入力シート1!$B$5:$AM$17,38,0))</f>
        <v/>
      </c>
      <c r="W46" s="1117" t="s">
        <v>367</v>
      </c>
      <c r="X46" s="1118"/>
      <c r="Y46" s="1118"/>
      <c r="Z46" s="1123"/>
      <c r="AA46" s="1124"/>
      <c r="AB46" s="1125"/>
      <c r="AC46" s="1125"/>
      <c r="AD46" s="1126"/>
      <c r="AE46" s="414"/>
    </row>
    <row r="47" spans="1:31" ht="24" customHeight="1">
      <c r="A47" s="414"/>
      <c r="B47" s="1138"/>
      <c r="C47" s="1117" t="s">
        <v>379</v>
      </c>
      <c r="D47" s="1118"/>
      <c r="E47" s="1118"/>
      <c r="F47" s="1123"/>
      <c r="G47" s="1127" t="str">
        <f>IF(G$46="","",VLOOKUP(G$46,入力シート1!$B$5:$AM$17,3,0))</f>
        <v/>
      </c>
      <c r="H47" s="1128"/>
      <c r="I47" s="1128"/>
      <c r="J47" s="1129"/>
      <c r="K47" s="414"/>
      <c r="L47" s="1138"/>
      <c r="M47" s="1117" t="s">
        <v>379</v>
      </c>
      <c r="N47" s="1118"/>
      <c r="O47" s="1118"/>
      <c r="P47" s="1123"/>
      <c r="Q47" s="1127" t="str">
        <f>IF(Q$46="","",VLOOKUP(Q$46,入力シート1!$B$5:$AM$17,3,0))</f>
        <v/>
      </c>
      <c r="R47" s="1128"/>
      <c r="S47" s="1128"/>
      <c r="T47" s="1129"/>
      <c r="U47" s="414"/>
      <c r="V47" s="1138"/>
      <c r="W47" s="1117" t="s">
        <v>379</v>
      </c>
      <c r="X47" s="1118"/>
      <c r="Y47" s="1118"/>
      <c r="Z47" s="1123"/>
      <c r="AA47" s="1127" t="str">
        <f>IF(AA$46="","",VLOOKUP(AA$46,入力シート1!$B$5:$AM$17,3,0))</f>
        <v/>
      </c>
      <c r="AB47" s="1128"/>
      <c r="AC47" s="1128"/>
      <c r="AD47" s="1129"/>
      <c r="AE47" s="414"/>
    </row>
    <row r="48" spans="1:31" ht="24" customHeight="1">
      <c r="A48" s="414"/>
      <c r="B48" s="1138"/>
      <c r="C48" s="1130" t="s">
        <v>369</v>
      </c>
      <c r="D48" s="1139"/>
      <c r="E48" s="1139"/>
      <c r="F48" s="1131"/>
      <c r="G48" s="1127" t="str">
        <f>IF(G$46="","",IF(VLOOKUP(G$46,入力シート1!$B$5:$AM$17,12,0)=0,"",VLOOKUP(G$46,入力シート1!$B$5:$AM$17,12,0)&amp;"（"&amp;IF(VLOOKUP(G$46,入力シート1!$B$5:$AM$17,13,0)="特定","特","般")&amp;"-"&amp;VLOOKUP(G$46,入力シート1!$B$5:$AM$17,14,0)&amp;") 第"&amp;VLOOKUP(G$46,入力シート1!$B$5:$AM$17,15,0)&amp;"号"))</f>
        <v/>
      </c>
      <c r="H48" s="1128"/>
      <c r="I48" s="1128"/>
      <c r="J48" s="1129"/>
      <c r="K48" s="414"/>
      <c r="L48" s="1138"/>
      <c r="M48" s="1130" t="s">
        <v>369</v>
      </c>
      <c r="N48" s="1139"/>
      <c r="O48" s="1139"/>
      <c r="P48" s="1131"/>
      <c r="Q48" s="1127" t="str">
        <f>IF(Q$46="","",IF(VLOOKUP(Q$46,入力シート1!$B$5:$AM$17,12,0)=0,"",VLOOKUP(Q$46,入力シート1!$B$5:$AM$17,12,0)&amp;"（"&amp;IF(VLOOKUP(Q$46,入力シート1!$B$5:$AM$17,13,0)="特定","特","般")&amp;"-"&amp;VLOOKUP(Q$46,入力シート1!$B$5:$AM$17,14,0)&amp;") 第"&amp;VLOOKUP(Q$46,入力シート1!$B$5:$AM$17,15,0)&amp;"号"))</f>
        <v/>
      </c>
      <c r="R48" s="1128"/>
      <c r="S48" s="1128"/>
      <c r="T48" s="1129"/>
      <c r="U48" s="414"/>
      <c r="V48" s="1138"/>
      <c r="W48" s="1130" t="s">
        <v>369</v>
      </c>
      <c r="X48" s="1139"/>
      <c r="Y48" s="1139"/>
      <c r="Z48" s="1131"/>
      <c r="AA48" s="1127" t="str">
        <f>IF(AA$46="","",IF(VLOOKUP(AA$46,入力シート1!$B$5:$AM$17,12,0)=0,"",VLOOKUP(AA$46,入力シート1!$B$5:$AM$17,12,0)&amp;"（"&amp;IF(VLOOKUP(AA$46,入力シート1!$B$5:$AM$17,13,0)="特定","特","般")&amp;"-"&amp;VLOOKUP(AA$46,入力シート1!$B$5:$AM$17,14,0)&amp;") 第"&amp;VLOOKUP(AA$46,入力シート1!$B$5:$AM$17,15,0)&amp;"号"))</f>
        <v/>
      </c>
      <c r="AB48" s="1128"/>
      <c r="AC48" s="1128"/>
      <c r="AD48" s="1129"/>
      <c r="AE48" s="414"/>
    </row>
    <row r="49" spans="1:31" ht="24" customHeight="1">
      <c r="A49" s="414"/>
      <c r="B49" s="1138"/>
      <c r="C49" s="1132" t="s">
        <v>370</v>
      </c>
      <c r="D49" s="1133"/>
      <c r="E49" s="1133"/>
      <c r="F49" s="1134"/>
      <c r="G49" s="1127" t="str">
        <f>IF(G$46="","",IF(VLOOKUP(G$46,入力シート1!$B$5:$AM$17,17,0)=0,"",VLOOKUP(G$46,入力シート1!$B$5:$AM$17,17,0)&amp;"（"&amp;IF(VLOOKUP(G$46,入力シート1!$B$5:$AM$17,18,0)="特定","特","般")&amp;"-"&amp;VLOOKUP(G$46,入力シート1!$B$5:$AM$17,19,0)&amp;") 第"&amp;VLOOKUP(G$46,入力シート1!$B$5:$AM$17,20,0)&amp;"号"))</f>
        <v/>
      </c>
      <c r="H49" s="1128"/>
      <c r="I49" s="1128"/>
      <c r="J49" s="1129"/>
      <c r="K49" s="414"/>
      <c r="L49" s="1138"/>
      <c r="M49" s="1132" t="s">
        <v>370</v>
      </c>
      <c r="N49" s="1133"/>
      <c r="O49" s="1133"/>
      <c r="P49" s="1134"/>
      <c r="Q49" s="1127" t="str">
        <f>IF(Q$46="","",IF(VLOOKUP(Q$46,入力シート1!$B$5:$AM$17,17,0)=0,"",VLOOKUP(Q$46,入力シート1!$B$5:$AM$17,17,0)&amp;"（"&amp;IF(VLOOKUP(Q$46,入力シート1!$B$5:$AM$17,18,0)="特定","特","般")&amp;"-"&amp;VLOOKUP(Q$46,入力シート1!$B$5:$AM$17,19,0)&amp;") 第"&amp;VLOOKUP(Q$46,入力シート1!$B$5:$AM$17,20,0)&amp;"号"))</f>
        <v/>
      </c>
      <c r="R49" s="1128"/>
      <c r="S49" s="1128"/>
      <c r="T49" s="1129"/>
      <c r="U49" s="414"/>
      <c r="V49" s="1138"/>
      <c r="W49" s="1132" t="s">
        <v>370</v>
      </c>
      <c r="X49" s="1133"/>
      <c r="Y49" s="1133"/>
      <c r="Z49" s="1134"/>
      <c r="AA49" s="1127" t="str">
        <f>IF(AA$46="","",IF(VLOOKUP(AA$46,入力シート1!$B$5:$AM$17,17,0)=0,"",VLOOKUP(AA$46,入力シート1!$B$5:$AM$17,17,0)&amp;"（"&amp;IF(VLOOKUP(AA$46,入力シート1!$B$5:$AM$17,18,0)="特定","特","般")&amp;"-"&amp;VLOOKUP(AA$46,入力シート1!$B$5:$AM$17,19,0)&amp;") 第"&amp;VLOOKUP(AA$46,入力シート1!$B$5:$AM$17,20,0)&amp;"号"))</f>
        <v/>
      </c>
      <c r="AB49" s="1128"/>
      <c r="AC49" s="1128"/>
      <c r="AD49" s="1129"/>
      <c r="AE49" s="414"/>
    </row>
    <row r="50" spans="1:31" ht="24" customHeight="1">
      <c r="A50" s="414"/>
      <c r="B50" s="1138"/>
      <c r="C50" s="1117" t="s">
        <v>371</v>
      </c>
      <c r="D50" s="1118"/>
      <c r="E50" s="1118"/>
      <c r="F50" s="1123"/>
      <c r="G50" s="1127" t="str">
        <f>IF(G$46="","",VLOOKUP(G$46,入力シート1!$B$5:$AM$17,34,0))</f>
        <v/>
      </c>
      <c r="H50" s="1128"/>
      <c r="I50" s="1128"/>
      <c r="J50" s="1129"/>
      <c r="K50" s="414"/>
      <c r="L50" s="1138"/>
      <c r="M50" s="1117" t="s">
        <v>371</v>
      </c>
      <c r="N50" s="1118"/>
      <c r="O50" s="1118"/>
      <c r="P50" s="1123"/>
      <c r="Q50" s="1127" t="str">
        <f>IF(Q$46="","",VLOOKUP(Q$46,入力シート1!$B$5:$AM$17,34,0))</f>
        <v/>
      </c>
      <c r="R50" s="1128"/>
      <c r="S50" s="1128"/>
      <c r="T50" s="1129"/>
      <c r="U50" s="414"/>
      <c r="V50" s="1138"/>
      <c r="W50" s="1117" t="s">
        <v>371</v>
      </c>
      <c r="X50" s="1118"/>
      <c r="Y50" s="1118"/>
      <c r="Z50" s="1123"/>
      <c r="AA50" s="1127" t="str">
        <f>IF(AA$46="","",VLOOKUP(AA$46,入力シート1!$B$5:$AM$17,34,0))</f>
        <v/>
      </c>
      <c r="AB50" s="1128"/>
      <c r="AC50" s="1128"/>
      <c r="AD50" s="1129"/>
      <c r="AE50" s="414"/>
    </row>
    <row r="51" spans="1:31" ht="24" customHeight="1">
      <c r="A51" s="414"/>
      <c r="B51" s="1138"/>
      <c r="C51" s="1117" t="s">
        <v>372</v>
      </c>
      <c r="D51" s="1118"/>
      <c r="E51" s="1118"/>
      <c r="F51" s="1123"/>
      <c r="G51" s="1127" t="str">
        <f>IF(G$46="","",VLOOKUP(G$46,入力シート1!$B$5:$AM$17,32,0))</f>
        <v/>
      </c>
      <c r="H51" s="1128"/>
      <c r="I51" s="1128"/>
      <c r="J51" s="1129"/>
      <c r="K51" s="414"/>
      <c r="L51" s="1138"/>
      <c r="M51" s="1117" t="s">
        <v>372</v>
      </c>
      <c r="N51" s="1118"/>
      <c r="O51" s="1118"/>
      <c r="P51" s="1123"/>
      <c r="Q51" s="1127" t="str">
        <f>IF(Q$46="","",VLOOKUP(Q$46,入力シート1!$B$5:$AM$17,32,0))</f>
        <v/>
      </c>
      <c r="R51" s="1128"/>
      <c r="S51" s="1128"/>
      <c r="T51" s="1129"/>
      <c r="U51" s="414"/>
      <c r="V51" s="1138"/>
      <c r="W51" s="1117" t="s">
        <v>372</v>
      </c>
      <c r="X51" s="1118"/>
      <c r="Y51" s="1118"/>
      <c r="Z51" s="1123"/>
      <c r="AA51" s="1127" t="str">
        <f>IF(AA$46="","",VLOOKUP(AA$46,入力シート1!$B$5:$AM$17,32,0))</f>
        <v/>
      </c>
      <c r="AB51" s="1128"/>
      <c r="AC51" s="1128"/>
      <c r="AD51" s="1129"/>
      <c r="AE51" s="414"/>
    </row>
    <row r="52" spans="1:31" ht="24" customHeight="1">
      <c r="A52" s="414"/>
      <c r="B52" s="1138"/>
      <c r="C52" s="1117" t="s">
        <v>373</v>
      </c>
      <c r="D52" s="1118"/>
      <c r="E52" s="1118"/>
      <c r="F52" s="1123"/>
      <c r="G52" s="1124"/>
      <c r="H52" s="1125"/>
      <c r="I52" s="1125"/>
      <c r="J52" s="1126"/>
      <c r="K52" s="414"/>
      <c r="L52" s="1138"/>
      <c r="M52" s="1117" t="s">
        <v>373</v>
      </c>
      <c r="N52" s="1118"/>
      <c r="O52" s="1118"/>
      <c r="P52" s="1123"/>
      <c r="Q52" s="1124"/>
      <c r="R52" s="1125"/>
      <c r="S52" s="1125"/>
      <c r="T52" s="1126"/>
      <c r="U52" s="414"/>
      <c r="V52" s="1138"/>
      <c r="W52" s="1117" t="s">
        <v>373</v>
      </c>
      <c r="X52" s="1118"/>
      <c r="Y52" s="1118"/>
      <c r="Z52" s="1123"/>
      <c r="AA52" s="1124"/>
      <c r="AB52" s="1125"/>
      <c r="AC52" s="1125"/>
      <c r="AD52" s="1126"/>
      <c r="AE52" s="414"/>
    </row>
    <row r="53" spans="1:31" ht="24" customHeight="1">
      <c r="A53" s="414"/>
      <c r="B53" s="1138"/>
      <c r="C53" s="417"/>
      <c r="D53" s="1117" t="s">
        <v>374</v>
      </c>
      <c r="E53" s="1118"/>
      <c r="F53" s="1119"/>
      <c r="G53" s="1120"/>
      <c r="H53" s="1121"/>
      <c r="I53" s="1121"/>
      <c r="J53" s="1122"/>
      <c r="K53" s="414"/>
      <c r="L53" s="1138"/>
      <c r="M53" s="417"/>
      <c r="N53" s="1117" t="s">
        <v>374</v>
      </c>
      <c r="O53" s="1118"/>
      <c r="P53" s="1119"/>
      <c r="Q53" s="1120"/>
      <c r="R53" s="1121"/>
      <c r="S53" s="1121"/>
      <c r="T53" s="1122"/>
      <c r="U53" s="414"/>
      <c r="V53" s="1138"/>
      <c r="W53" s="417"/>
      <c r="X53" s="1117" t="s">
        <v>374</v>
      </c>
      <c r="Y53" s="1118"/>
      <c r="Z53" s="1119"/>
      <c r="AA53" s="1120"/>
      <c r="AB53" s="1121"/>
      <c r="AC53" s="1121"/>
      <c r="AD53" s="1122"/>
      <c r="AE53" s="414"/>
    </row>
    <row r="54" spans="1:31" ht="24" customHeight="1">
      <c r="A54" s="414"/>
      <c r="B54" s="418" t="str">
        <f>IF(B46="","","工事")</f>
        <v/>
      </c>
      <c r="C54" s="1117" t="s">
        <v>375</v>
      </c>
      <c r="D54" s="1118"/>
      <c r="E54" s="1118"/>
      <c r="F54" s="1123"/>
      <c r="G54" s="1124"/>
      <c r="H54" s="1125"/>
      <c r="I54" s="1125"/>
      <c r="J54" s="1126"/>
      <c r="K54" s="414"/>
      <c r="L54" s="418" t="str">
        <f>IF(L46="","","工事")</f>
        <v/>
      </c>
      <c r="M54" s="1117" t="s">
        <v>375</v>
      </c>
      <c r="N54" s="1118"/>
      <c r="O54" s="1118"/>
      <c r="P54" s="1123"/>
      <c r="Q54" s="1124"/>
      <c r="R54" s="1125"/>
      <c r="S54" s="1125"/>
      <c r="T54" s="1126"/>
      <c r="U54" s="414"/>
      <c r="V54" s="418" t="str">
        <f>IF(V46="","","工事")</f>
        <v/>
      </c>
      <c r="W54" s="1117" t="s">
        <v>375</v>
      </c>
      <c r="X54" s="1118"/>
      <c r="Y54" s="1118"/>
      <c r="Z54" s="1123"/>
      <c r="AA54" s="1124"/>
      <c r="AB54" s="1125"/>
      <c r="AC54" s="1125"/>
      <c r="AD54" s="1126"/>
      <c r="AE54" s="414"/>
    </row>
    <row r="55" spans="1:31" ht="24" customHeight="1">
      <c r="A55" s="414"/>
      <c r="B55" s="1130" t="s">
        <v>380</v>
      </c>
      <c r="C55" s="1131"/>
      <c r="D55" s="1116" t="str">
        <f>IF(G$46="","",VLOOKUP(G$46,入力シート1!$B$5:$AM$17,8,0))</f>
        <v/>
      </c>
      <c r="E55" s="1114"/>
      <c r="F55" s="1114"/>
      <c r="G55" s="419" t="s">
        <v>128</v>
      </c>
      <c r="H55" s="1114" t="str">
        <f>IF(G$46="","",VLOOKUP(G$46,入力シート1!$B$5:$AM$17,9,0))</f>
        <v/>
      </c>
      <c r="I55" s="1114"/>
      <c r="J55" s="1115"/>
      <c r="K55" s="414"/>
      <c r="L55" s="1130" t="s">
        <v>380</v>
      </c>
      <c r="M55" s="1131"/>
      <c r="N55" s="1116" t="str">
        <f>IF(Q$46="","",VLOOKUP(Q$46,入力シート1!$B$5:$AM$17,8,0))</f>
        <v/>
      </c>
      <c r="O55" s="1114"/>
      <c r="P55" s="1114"/>
      <c r="Q55" s="419" t="s">
        <v>128</v>
      </c>
      <c r="R55" s="1114" t="str">
        <f>IF(Q$46="","",VLOOKUP(Q$46,入力シート1!$B$5:$AM$17,9,0))</f>
        <v/>
      </c>
      <c r="S55" s="1114"/>
      <c r="T55" s="1115"/>
      <c r="U55" s="414"/>
      <c r="V55" s="1130" t="s">
        <v>380</v>
      </c>
      <c r="W55" s="1131"/>
      <c r="X55" s="1116" t="str">
        <f>IF(AA$46="","",VLOOKUP(AA$46,入力シート1!$B$5:$AM$17,8,0))</f>
        <v/>
      </c>
      <c r="Y55" s="1114"/>
      <c r="Z55" s="1114"/>
      <c r="AA55" s="419" t="s">
        <v>128</v>
      </c>
      <c r="AB55" s="1114" t="str">
        <f>IF(AA$46="","",VLOOKUP(AA$46,入力シート1!$B$5:$AM$17,9,0))</f>
        <v/>
      </c>
      <c r="AC55" s="1114"/>
      <c r="AD55" s="1115"/>
      <c r="AE55" s="414"/>
    </row>
    <row r="56" spans="1:31" ht="13.5" customHeight="1">
      <c r="A56" s="414"/>
      <c r="B56" s="1135"/>
      <c r="C56" s="1135"/>
      <c r="D56" s="1135"/>
      <c r="E56" s="1135"/>
      <c r="F56" s="425"/>
      <c r="G56" s="426"/>
      <c r="H56" s="424"/>
      <c r="I56" s="424"/>
      <c r="J56" s="424"/>
      <c r="K56" s="424"/>
      <c r="L56" s="424"/>
      <c r="M56" s="424"/>
      <c r="N56" s="424"/>
      <c r="O56" s="424"/>
      <c r="P56" s="424"/>
      <c r="Q56" s="1136"/>
      <c r="R56" s="1135"/>
      <c r="S56" s="1135"/>
      <c r="T56" s="1135"/>
      <c r="U56" s="1135"/>
      <c r="V56" s="1135"/>
      <c r="W56" s="1135"/>
      <c r="X56" s="1135"/>
      <c r="Y56" s="1135"/>
      <c r="Z56" s="427"/>
      <c r="AA56" s="424"/>
      <c r="AB56" s="424"/>
      <c r="AC56" s="424"/>
      <c r="AD56" s="424"/>
      <c r="AE56" s="414"/>
    </row>
    <row r="57" spans="1:31" ht="13.5" customHeight="1">
      <c r="A57" s="414"/>
      <c r="B57" s="428"/>
      <c r="C57" s="428"/>
      <c r="D57" s="428"/>
      <c r="E57" s="428"/>
      <c r="F57" s="429"/>
      <c r="G57" s="428"/>
      <c r="H57" s="428"/>
      <c r="I57" s="428"/>
      <c r="J57" s="428"/>
      <c r="K57" s="428"/>
      <c r="L57" s="428"/>
      <c r="M57" s="428"/>
      <c r="N57" s="428"/>
      <c r="O57" s="428"/>
      <c r="P57" s="428"/>
      <c r="Q57" s="430"/>
      <c r="R57" s="428"/>
      <c r="S57" s="428"/>
      <c r="T57" s="428"/>
      <c r="U57" s="428"/>
      <c r="V57" s="428"/>
      <c r="W57" s="428"/>
      <c r="X57" s="428"/>
      <c r="Y57" s="428"/>
      <c r="Z57" s="431"/>
      <c r="AA57" s="428"/>
      <c r="AB57" s="428"/>
      <c r="AC57" s="428"/>
      <c r="AD57" s="428"/>
      <c r="AE57" s="414"/>
    </row>
    <row r="58" spans="1:31" ht="12.65" customHeight="1">
      <c r="A58" s="414"/>
      <c r="B58" s="414"/>
      <c r="C58" s="414"/>
      <c r="D58" s="414"/>
      <c r="E58" s="415" t="s">
        <v>383</v>
      </c>
      <c r="F58" s="416"/>
      <c r="G58" s="416"/>
      <c r="H58" s="416"/>
      <c r="I58" s="416"/>
      <c r="J58" s="416"/>
      <c r="K58" s="416"/>
      <c r="L58" s="416"/>
      <c r="M58" s="416"/>
      <c r="N58" s="416"/>
      <c r="O58" s="415" t="s">
        <v>383</v>
      </c>
      <c r="P58" s="416"/>
      <c r="Q58" s="416"/>
      <c r="R58" s="416"/>
      <c r="S58" s="416"/>
      <c r="T58" s="416"/>
      <c r="U58" s="416"/>
      <c r="V58" s="416"/>
      <c r="W58" s="416"/>
      <c r="X58" s="416"/>
      <c r="Y58" s="415" t="s">
        <v>383</v>
      </c>
      <c r="Z58" s="416"/>
      <c r="AA58" s="416"/>
      <c r="AB58" s="416"/>
      <c r="AC58" s="416"/>
      <c r="AD58" s="416"/>
      <c r="AE58" s="416"/>
    </row>
    <row r="59" spans="1:31" ht="24" customHeight="1">
      <c r="A59" s="414"/>
      <c r="B59" s="1137" t="str">
        <f>IF(G$59="","",VLOOKUP(G$59,入力シート1!$B$5:$AM$17,38,0))</f>
        <v/>
      </c>
      <c r="C59" s="1117" t="s">
        <v>367</v>
      </c>
      <c r="D59" s="1118"/>
      <c r="E59" s="1118"/>
      <c r="F59" s="1123"/>
      <c r="G59" s="1124"/>
      <c r="H59" s="1125"/>
      <c r="I59" s="1125"/>
      <c r="J59" s="1126"/>
      <c r="K59" s="414"/>
      <c r="L59" s="1137" t="str">
        <f>IF(Q$59="","",VLOOKUP(Q$59,入力シート1!$B$5:$AM$17,38,0))</f>
        <v/>
      </c>
      <c r="M59" s="1117" t="s">
        <v>367</v>
      </c>
      <c r="N59" s="1118"/>
      <c r="O59" s="1118"/>
      <c r="P59" s="1123"/>
      <c r="Q59" s="1124"/>
      <c r="R59" s="1125"/>
      <c r="S59" s="1125"/>
      <c r="T59" s="1126"/>
      <c r="U59" s="414"/>
      <c r="V59" s="1137" t="str">
        <f>IF(AA$59="","",VLOOKUP(AA$59,入力シート1!$B$5:$AM$17,38,0))</f>
        <v/>
      </c>
      <c r="W59" s="1117" t="s">
        <v>367</v>
      </c>
      <c r="X59" s="1118"/>
      <c r="Y59" s="1118"/>
      <c r="Z59" s="1123"/>
      <c r="AA59" s="1124"/>
      <c r="AB59" s="1125"/>
      <c r="AC59" s="1125"/>
      <c r="AD59" s="1126"/>
      <c r="AE59" s="414"/>
    </row>
    <row r="60" spans="1:31" ht="24" customHeight="1">
      <c r="A60" s="414"/>
      <c r="B60" s="1138"/>
      <c r="C60" s="1117" t="s">
        <v>379</v>
      </c>
      <c r="D60" s="1118"/>
      <c r="E60" s="1118"/>
      <c r="F60" s="1123"/>
      <c r="G60" s="1127" t="str">
        <f>IF(G$59="","",VLOOKUP(G$59,入力シート1!$B$5:$AM$17,3,0))</f>
        <v/>
      </c>
      <c r="H60" s="1128"/>
      <c r="I60" s="1128"/>
      <c r="J60" s="1129"/>
      <c r="K60" s="414"/>
      <c r="L60" s="1138"/>
      <c r="M60" s="1117" t="s">
        <v>379</v>
      </c>
      <c r="N60" s="1118"/>
      <c r="O60" s="1118"/>
      <c r="P60" s="1123"/>
      <c r="Q60" s="1127" t="str">
        <f>IF(Q$59="","",VLOOKUP(Q$59,入力シート1!$B$5:$AM$17,3,0))</f>
        <v/>
      </c>
      <c r="R60" s="1128"/>
      <c r="S60" s="1128"/>
      <c r="T60" s="1129"/>
      <c r="U60" s="414"/>
      <c r="V60" s="1138"/>
      <c r="W60" s="1117" t="s">
        <v>379</v>
      </c>
      <c r="X60" s="1118"/>
      <c r="Y60" s="1118"/>
      <c r="Z60" s="1123"/>
      <c r="AA60" s="1127" t="str">
        <f>IF(AA$59="","",VLOOKUP(AA$59,入力シート1!$B$5:$AM$17,3,0))</f>
        <v/>
      </c>
      <c r="AB60" s="1128"/>
      <c r="AC60" s="1128"/>
      <c r="AD60" s="1129"/>
      <c r="AE60" s="414"/>
    </row>
    <row r="61" spans="1:31" ht="24" customHeight="1">
      <c r="A61" s="414"/>
      <c r="B61" s="1138"/>
      <c r="C61" s="1130" t="s">
        <v>369</v>
      </c>
      <c r="D61" s="1139"/>
      <c r="E61" s="1139"/>
      <c r="F61" s="1131"/>
      <c r="G61" s="1127" t="str">
        <f>IF(G$59="","",IF(VLOOKUP(G$59,入力シート1!$B$5:$AM$17,12,0)=0,"",VLOOKUP(G$59,入力シート1!$B$5:$AM$17,12,0)&amp;"（"&amp;IF(VLOOKUP(G$59,入力シート1!$B$5:$AM$17,13,0)="特定","特","般")&amp;"-"&amp;VLOOKUP(G$59,入力シート1!$B$5:$AM$17,14,0)&amp;") 第"&amp;VLOOKUP(G$59,入力シート1!$B$5:$AM$17,15,0)&amp;"号"))</f>
        <v/>
      </c>
      <c r="H61" s="1128"/>
      <c r="I61" s="1128"/>
      <c r="J61" s="1129"/>
      <c r="K61" s="414"/>
      <c r="L61" s="1138"/>
      <c r="M61" s="1130" t="s">
        <v>369</v>
      </c>
      <c r="N61" s="1139"/>
      <c r="O61" s="1139"/>
      <c r="P61" s="1131"/>
      <c r="Q61" s="1127" t="str">
        <f>IF(Q$59="","",IF(VLOOKUP(Q$59,入力シート1!$B$5:$AM$17,12,0)=0,"",VLOOKUP(Q$59,入力シート1!$B$5:$AM$17,12,0)&amp;"（"&amp;IF(VLOOKUP(Q$59,入力シート1!$B$5:$AM$17,13,0)="特定","特","般")&amp;"-"&amp;VLOOKUP(Q$59,入力シート1!$B$5:$AM$17,14,0)&amp;") 第"&amp;VLOOKUP(Q$59,入力シート1!$B$5:$AM$17,15,0)&amp;"号"))</f>
        <v/>
      </c>
      <c r="R61" s="1128"/>
      <c r="S61" s="1128"/>
      <c r="T61" s="1129"/>
      <c r="U61" s="414"/>
      <c r="V61" s="1138"/>
      <c r="W61" s="1130" t="s">
        <v>369</v>
      </c>
      <c r="X61" s="1139"/>
      <c r="Y61" s="1139"/>
      <c r="Z61" s="1131"/>
      <c r="AA61" s="1127" t="str">
        <f>IF(AA$59="","",IF(VLOOKUP(AA$59,入力シート1!$B$5:$AM$17,12,0)=0,"",VLOOKUP(AA$59,入力シート1!$B$5:$AM$17,12,0)&amp;"（"&amp;IF(VLOOKUP(AA$59,入力シート1!$B$5:$AM$17,13,0)="特定","特","般")&amp;"-"&amp;VLOOKUP(AA$59,入力シート1!$B$5:$AM$17,14,0)&amp;") 第"&amp;VLOOKUP(AA$59,入力シート1!$B$5:$AM$17,15,0)&amp;"号"))</f>
        <v/>
      </c>
      <c r="AB61" s="1128"/>
      <c r="AC61" s="1128"/>
      <c r="AD61" s="1129"/>
      <c r="AE61" s="414"/>
    </row>
    <row r="62" spans="1:31" ht="24" customHeight="1">
      <c r="A62" s="414"/>
      <c r="B62" s="1138"/>
      <c r="C62" s="1132" t="s">
        <v>370</v>
      </c>
      <c r="D62" s="1133"/>
      <c r="E62" s="1133"/>
      <c r="F62" s="1134"/>
      <c r="G62" s="1127" t="str">
        <f>IF(G$59="","",IF(VLOOKUP(G$59,入力シート1!$B$5:$AM$17,17,0)=0,"",VLOOKUP(G$59,入力シート1!$B$5:$AM$17,17,0)&amp;"（"&amp;IF(VLOOKUP(G$59,入力シート1!$B$5:$AM$17,18,0)="特定","特","般")&amp;"-"&amp;VLOOKUP(G$59,入力シート1!$B$5:$AM$17,19,0)&amp;") 第"&amp;VLOOKUP(G$59,入力シート1!$B$5:$AM$17,20,0)&amp;"号"))</f>
        <v/>
      </c>
      <c r="H62" s="1128"/>
      <c r="I62" s="1128"/>
      <c r="J62" s="1129"/>
      <c r="K62" s="414"/>
      <c r="L62" s="1138"/>
      <c r="M62" s="1132" t="s">
        <v>370</v>
      </c>
      <c r="N62" s="1133"/>
      <c r="O62" s="1133"/>
      <c r="P62" s="1134"/>
      <c r="Q62" s="1127" t="str">
        <f>IF(Q$59="","",IF(VLOOKUP(Q$59,入力シート1!$B$5:$AM$17,17,0)=0,"",VLOOKUP(Q$59,入力シート1!$B$5:$AM$17,17,0)&amp;"（"&amp;IF(VLOOKUP(Q$59,入力シート1!$B$5:$AM$17,18,0)="特定","特","般")&amp;"-"&amp;VLOOKUP(Q$59,入力シート1!$B$5:$AM$17,19,0)&amp;") 第"&amp;VLOOKUP(Q$59,入力シート1!$B$5:$AM$17,20,0)&amp;"号"))</f>
        <v/>
      </c>
      <c r="R62" s="1128"/>
      <c r="S62" s="1128"/>
      <c r="T62" s="1129"/>
      <c r="U62" s="414"/>
      <c r="V62" s="1138"/>
      <c r="W62" s="1132" t="s">
        <v>370</v>
      </c>
      <c r="X62" s="1133"/>
      <c r="Y62" s="1133"/>
      <c r="Z62" s="1134"/>
      <c r="AA62" s="1127" t="str">
        <f>IF(AA$59="","",IF(VLOOKUP(AA$59,入力シート1!$B$5:$AM$17,17,0)=0,"",VLOOKUP(AA$59,入力シート1!$B$5:$AM$17,17,0)&amp;"（"&amp;IF(VLOOKUP(AA$59,入力シート1!$B$5:$AM$17,18,0)="特定","特","般")&amp;"-"&amp;VLOOKUP(AA$59,入力シート1!$B$5:$AM$17,19,0)&amp;") 第"&amp;VLOOKUP(AA$59,入力シート1!$B$5:$AM$17,20,0)&amp;"号"))</f>
        <v/>
      </c>
      <c r="AB62" s="1128"/>
      <c r="AC62" s="1128"/>
      <c r="AD62" s="1129"/>
      <c r="AE62" s="414"/>
    </row>
    <row r="63" spans="1:31" ht="24" customHeight="1">
      <c r="A63" s="414"/>
      <c r="B63" s="1138"/>
      <c r="C63" s="1117" t="s">
        <v>371</v>
      </c>
      <c r="D63" s="1118"/>
      <c r="E63" s="1118"/>
      <c r="F63" s="1123"/>
      <c r="G63" s="1127" t="str">
        <f>IF(G$59="","",VLOOKUP(G$59,入力シート1!$B$5:$AM$17,34,0))</f>
        <v/>
      </c>
      <c r="H63" s="1128"/>
      <c r="I63" s="1128"/>
      <c r="J63" s="1129"/>
      <c r="K63" s="414"/>
      <c r="L63" s="1138"/>
      <c r="M63" s="1117" t="s">
        <v>371</v>
      </c>
      <c r="N63" s="1118"/>
      <c r="O63" s="1118"/>
      <c r="P63" s="1123"/>
      <c r="Q63" s="1127" t="str">
        <f>IF(Q$59="","",VLOOKUP(Q$59,入力シート1!$B$5:$AM$17,34,0))</f>
        <v/>
      </c>
      <c r="R63" s="1128"/>
      <c r="S63" s="1128"/>
      <c r="T63" s="1129"/>
      <c r="U63" s="414"/>
      <c r="V63" s="1138"/>
      <c r="W63" s="1117" t="s">
        <v>371</v>
      </c>
      <c r="X63" s="1118"/>
      <c r="Y63" s="1118"/>
      <c r="Z63" s="1123"/>
      <c r="AA63" s="1127" t="str">
        <f>IF(AA$59="","",VLOOKUP(AA$59,入力シート1!$B$5:$AM$17,34,0))</f>
        <v/>
      </c>
      <c r="AB63" s="1128"/>
      <c r="AC63" s="1128"/>
      <c r="AD63" s="1129"/>
      <c r="AE63" s="414"/>
    </row>
    <row r="64" spans="1:31" ht="24" customHeight="1">
      <c r="A64" s="414"/>
      <c r="B64" s="1138"/>
      <c r="C64" s="1117" t="s">
        <v>372</v>
      </c>
      <c r="D64" s="1118"/>
      <c r="E64" s="1118"/>
      <c r="F64" s="1123"/>
      <c r="G64" s="1127" t="str">
        <f>IF(G$59="","",VLOOKUP(G$59,入力シート1!$B$5:$AM$17,32,0))</f>
        <v/>
      </c>
      <c r="H64" s="1128"/>
      <c r="I64" s="1128"/>
      <c r="J64" s="1129"/>
      <c r="K64" s="414"/>
      <c r="L64" s="1138"/>
      <c r="M64" s="1117" t="s">
        <v>372</v>
      </c>
      <c r="N64" s="1118"/>
      <c r="O64" s="1118"/>
      <c r="P64" s="1123"/>
      <c r="Q64" s="1127" t="str">
        <f>IF(Q$59="","",VLOOKUP(Q$59,入力シート1!$B$5:$AM$17,32,0))</f>
        <v/>
      </c>
      <c r="R64" s="1128"/>
      <c r="S64" s="1128"/>
      <c r="T64" s="1129"/>
      <c r="U64" s="414"/>
      <c r="V64" s="1138"/>
      <c r="W64" s="1117" t="s">
        <v>372</v>
      </c>
      <c r="X64" s="1118"/>
      <c r="Y64" s="1118"/>
      <c r="Z64" s="1123"/>
      <c r="AA64" s="1127" t="str">
        <f>IF(AA$59="","",VLOOKUP(AA$59,入力シート1!$B$5:$AM$17,32,0))</f>
        <v/>
      </c>
      <c r="AB64" s="1128"/>
      <c r="AC64" s="1128"/>
      <c r="AD64" s="1129"/>
      <c r="AE64" s="414"/>
    </row>
    <row r="65" spans="1:31" ht="24" customHeight="1">
      <c r="A65" s="414"/>
      <c r="B65" s="1138"/>
      <c r="C65" s="1117" t="s">
        <v>373</v>
      </c>
      <c r="D65" s="1118"/>
      <c r="E65" s="1118"/>
      <c r="F65" s="1123"/>
      <c r="G65" s="1124"/>
      <c r="H65" s="1125"/>
      <c r="I65" s="1125"/>
      <c r="J65" s="1126"/>
      <c r="K65" s="414"/>
      <c r="L65" s="1138"/>
      <c r="M65" s="1117" t="s">
        <v>373</v>
      </c>
      <c r="N65" s="1118"/>
      <c r="O65" s="1118"/>
      <c r="P65" s="1123"/>
      <c r="Q65" s="1124"/>
      <c r="R65" s="1125"/>
      <c r="S65" s="1125"/>
      <c r="T65" s="1126"/>
      <c r="U65" s="414"/>
      <c r="V65" s="1138"/>
      <c r="W65" s="1117" t="s">
        <v>373</v>
      </c>
      <c r="X65" s="1118"/>
      <c r="Y65" s="1118"/>
      <c r="Z65" s="1123"/>
      <c r="AA65" s="1124"/>
      <c r="AB65" s="1125"/>
      <c r="AC65" s="1125"/>
      <c r="AD65" s="1126"/>
      <c r="AE65" s="414"/>
    </row>
    <row r="66" spans="1:31" ht="24" customHeight="1">
      <c r="A66" s="414"/>
      <c r="B66" s="1138"/>
      <c r="C66" s="417"/>
      <c r="D66" s="1117" t="s">
        <v>374</v>
      </c>
      <c r="E66" s="1118"/>
      <c r="F66" s="1119"/>
      <c r="G66" s="1120"/>
      <c r="H66" s="1121"/>
      <c r="I66" s="1121"/>
      <c r="J66" s="1122"/>
      <c r="K66" s="414"/>
      <c r="L66" s="1138"/>
      <c r="M66" s="417"/>
      <c r="N66" s="1117" t="s">
        <v>374</v>
      </c>
      <c r="O66" s="1118"/>
      <c r="P66" s="1119"/>
      <c r="Q66" s="1120"/>
      <c r="R66" s="1121"/>
      <c r="S66" s="1121"/>
      <c r="T66" s="1122"/>
      <c r="U66" s="414"/>
      <c r="V66" s="1138"/>
      <c r="W66" s="417"/>
      <c r="X66" s="1117" t="s">
        <v>374</v>
      </c>
      <c r="Y66" s="1118"/>
      <c r="Z66" s="1119"/>
      <c r="AA66" s="1120"/>
      <c r="AB66" s="1121"/>
      <c r="AC66" s="1121"/>
      <c r="AD66" s="1122"/>
      <c r="AE66" s="414"/>
    </row>
    <row r="67" spans="1:31" ht="24" customHeight="1">
      <c r="A67" s="414"/>
      <c r="B67" s="418" t="str">
        <f>IF(B59="","","工事")</f>
        <v/>
      </c>
      <c r="C67" s="1117" t="s">
        <v>375</v>
      </c>
      <c r="D67" s="1118"/>
      <c r="E67" s="1118"/>
      <c r="F67" s="1123"/>
      <c r="G67" s="1124"/>
      <c r="H67" s="1125"/>
      <c r="I67" s="1125"/>
      <c r="J67" s="1126"/>
      <c r="K67" s="414"/>
      <c r="L67" s="418" t="str">
        <f>IF(L59="","","工事")</f>
        <v/>
      </c>
      <c r="M67" s="1117" t="s">
        <v>375</v>
      </c>
      <c r="N67" s="1118"/>
      <c r="O67" s="1118"/>
      <c r="P67" s="1123"/>
      <c r="Q67" s="1124"/>
      <c r="R67" s="1125"/>
      <c r="S67" s="1125"/>
      <c r="T67" s="1126"/>
      <c r="U67" s="414"/>
      <c r="V67" s="418" t="str">
        <f>IF(V59="","","工事")</f>
        <v/>
      </c>
      <c r="W67" s="1117" t="s">
        <v>375</v>
      </c>
      <c r="X67" s="1118"/>
      <c r="Y67" s="1118"/>
      <c r="Z67" s="1123"/>
      <c r="AA67" s="1124"/>
      <c r="AB67" s="1125"/>
      <c r="AC67" s="1125"/>
      <c r="AD67" s="1126"/>
      <c r="AE67" s="414"/>
    </row>
    <row r="68" spans="1:31" ht="24" customHeight="1">
      <c r="A68" s="414"/>
      <c r="B68" s="1130" t="s">
        <v>380</v>
      </c>
      <c r="C68" s="1131"/>
      <c r="D68" s="1116" t="str">
        <f>IF(G$59="","",VLOOKUP(G$59,入力シート1!$B$5:$AM$17,8,0))</f>
        <v/>
      </c>
      <c r="E68" s="1114"/>
      <c r="F68" s="1114"/>
      <c r="G68" s="419" t="s">
        <v>128</v>
      </c>
      <c r="H68" s="1114" t="str">
        <f>IF(G$59="","",VLOOKUP(G$59,入力シート1!$B$5:$AM$17,9,0))</f>
        <v/>
      </c>
      <c r="I68" s="1114"/>
      <c r="J68" s="1115"/>
      <c r="K68" s="414"/>
      <c r="L68" s="1130" t="s">
        <v>380</v>
      </c>
      <c r="M68" s="1131"/>
      <c r="N68" s="1116" t="str">
        <f>IF(Q$59="","",VLOOKUP(Q$59,入力シート1!$B$5:$AM$17,8,0))</f>
        <v/>
      </c>
      <c r="O68" s="1114"/>
      <c r="P68" s="1114"/>
      <c r="Q68" s="419" t="s">
        <v>128</v>
      </c>
      <c r="R68" s="1114" t="str">
        <f>IF(Q$59="","",VLOOKUP(Q$59,入力シート1!$B$5:$AM$17,9,0))</f>
        <v/>
      </c>
      <c r="S68" s="1114"/>
      <c r="T68" s="1115"/>
      <c r="U68" s="414"/>
      <c r="V68" s="1130" t="s">
        <v>380</v>
      </c>
      <c r="W68" s="1131"/>
      <c r="X68" s="1116" t="str">
        <f>IF(AA$59="","",VLOOKUP(AA$59,入力シート1!$B$5:$AM$17,8,0))</f>
        <v/>
      </c>
      <c r="Y68" s="1114"/>
      <c r="Z68" s="1114"/>
      <c r="AA68" s="419" t="s">
        <v>128</v>
      </c>
      <c r="AB68" s="1114" t="str">
        <f>IF(AA$59="","",VLOOKUP(AA$59,入力シート1!$B$5:$AM$17,9,0))</f>
        <v/>
      </c>
      <c r="AC68" s="1114"/>
      <c r="AD68" s="1115"/>
      <c r="AE68" s="414"/>
    </row>
    <row r="69" spans="1:31" ht="9.75" customHeight="1">
      <c r="A69" s="414"/>
      <c r="B69" s="359"/>
      <c r="C69" s="359"/>
      <c r="D69" s="359"/>
      <c r="E69" s="359"/>
      <c r="F69" s="359"/>
      <c r="G69" s="359"/>
      <c r="H69" s="359"/>
      <c r="I69" s="359"/>
      <c r="J69" s="359"/>
      <c r="K69" s="359"/>
      <c r="L69" s="359"/>
      <c r="M69" s="359"/>
      <c r="N69" s="359"/>
      <c r="O69" s="359"/>
      <c r="P69" s="359"/>
      <c r="Q69" s="359"/>
      <c r="R69" s="359"/>
      <c r="S69" s="359"/>
      <c r="T69" s="359"/>
      <c r="U69" s="359"/>
      <c r="V69" s="359"/>
      <c r="W69" s="359"/>
      <c r="X69" s="359"/>
      <c r="Y69" s="359"/>
      <c r="Z69" s="359"/>
      <c r="AA69" s="359"/>
      <c r="AB69" s="359"/>
      <c r="AC69" s="359"/>
      <c r="AD69" s="359"/>
      <c r="AE69" s="370"/>
    </row>
    <row r="70" spans="1:31" ht="11.25" customHeight="1">
      <c r="A70" s="370"/>
      <c r="B70" s="370"/>
      <c r="C70" s="370"/>
      <c r="D70" s="420" t="s">
        <v>384</v>
      </c>
      <c r="E70" s="414"/>
      <c r="F70" s="414"/>
      <c r="G70" s="414"/>
      <c r="H70" s="414"/>
      <c r="I70" s="370"/>
      <c r="J70" s="370"/>
      <c r="K70" s="370"/>
      <c r="L70" s="370"/>
      <c r="M70" s="370"/>
      <c r="N70" s="370"/>
      <c r="O70" s="370"/>
      <c r="P70" s="370"/>
      <c r="Q70" s="370"/>
      <c r="R70" s="370"/>
      <c r="S70" s="370"/>
      <c r="T70" s="370"/>
      <c r="U70" s="370"/>
      <c r="V70" s="370"/>
      <c r="W70" s="370"/>
      <c r="X70" s="370"/>
      <c r="Y70" s="370"/>
      <c r="Z70" s="370"/>
      <c r="AA70" s="370"/>
      <c r="AB70" s="370"/>
      <c r="AC70" s="370"/>
      <c r="AD70" s="370"/>
      <c r="AE70" s="370"/>
    </row>
    <row r="71" spans="1:31" ht="11.25" customHeight="1">
      <c r="A71" s="370"/>
      <c r="B71" s="370"/>
      <c r="C71" s="370"/>
      <c r="D71" s="414"/>
      <c r="E71" s="414"/>
      <c r="F71" s="414"/>
      <c r="G71" s="414" t="s">
        <v>385</v>
      </c>
      <c r="H71" s="414"/>
      <c r="I71" s="370"/>
      <c r="J71" s="370"/>
      <c r="K71" s="370"/>
      <c r="L71" s="370"/>
      <c r="M71" s="370"/>
      <c r="N71" s="370"/>
      <c r="O71" s="370"/>
      <c r="P71" s="370"/>
      <c r="Q71" s="370"/>
      <c r="R71" s="370"/>
      <c r="S71" s="370"/>
      <c r="T71" s="370"/>
      <c r="U71" s="370"/>
      <c r="V71" s="370"/>
      <c r="W71" s="370"/>
      <c r="X71" s="370"/>
      <c r="Y71" s="370"/>
      <c r="Z71" s="370"/>
      <c r="AA71" s="370"/>
      <c r="AB71" s="370"/>
      <c r="AC71" s="370"/>
      <c r="AD71" s="370" t="s">
        <v>386</v>
      </c>
      <c r="AE71" s="370"/>
    </row>
    <row r="72" spans="1:31" ht="14.15" customHeight="1">
      <c r="A72" s="370"/>
      <c r="B72" s="370"/>
      <c r="C72" s="370"/>
      <c r="D72" s="414"/>
      <c r="E72" s="414"/>
      <c r="F72" s="414" t="s">
        <v>387</v>
      </c>
      <c r="G72" s="414"/>
      <c r="H72" s="414"/>
      <c r="I72" s="370"/>
      <c r="J72" s="370"/>
      <c r="K72" s="370"/>
      <c r="L72" s="370"/>
      <c r="M72" s="370"/>
      <c r="N72" s="370"/>
      <c r="O72" s="370"/>
      <c r="P72" s="370"/>
      <c r="Q72" s="370"/>
      <c r="R72" s="370"/>
      <c r="S72" s="370"/>
      <c r="T72" s="370"/>
      <c r="U72" s="370"/>
      <c r="V72" s="370"/>
      <c r="W72" s="370"/>
      <c r="X72" s="370"/>
      <c r="Y72" s="370"/>
      <c r="Z72" s="370"/>
      <c r="AA72" s="370"/>
      <c r="AB72" s="370"/>
      <c r="AC72" s="370"/>
      <c r="AD72" s="370"/>
      <c r="AE72" s="370"/>
    </row>
    <row r="73" spans="1:31" ht="14.15" customHeight="1">
      <c r="A73" s="370"/>
      <c r="B73" s="370"/>
      <c r="C73" s="370"/>
      <c r="D73" s="414"/>
      <c r="E73" s="414"/>
      <c r="F73" s="414" t="s">
        <v>388</v>
      </c>
      <c r="G73" s="414"/>
      <c r="H73" s="414"/>
      <c r="I73" s="370"/>
      <c r="J73" s="370"/>
      <c r="K73" s="370"/>
      <c r="L73" s="370"/>
      <c r="M73" s="370"/>
      <c r="N73" s="370"/>
      <c r="O73" s="370"/>
      <c r="P73" s="370"/>
      <c r="Q73" s="370"/>
      <c r="R73" s="370"/>
      <c r="S73" s="370"/>
      <c r="T73" s="370"/>
      <c r="U73" s="370"/>
      <c r="V73" s="370"/>
      <c r="W73" s="370"/>
      <c r="X73" s="370"/>
      <c r="Y73" s="370"/>
      <c r="Z73" s="370"/>
      <c r="AA73" s="370"/>
      <c r="AB73" s="370"/>
      <c r="AC73" s="370"/>
      <c r="AD73" s="370"/>
      <c r="AE73" s="370"/>
    </row>
  </sheetData>
  <sheetProtection sheet="1" scenarios="1" formatCells="0" selectLockedCells="1"/>
  <mergeCells count="306">
    <mergeCell ref="Q8:V8"/>
    <mergeCell ref="L9:P9"/>
    <mergeCell ref="Q9:V9"/>
    <mergeCell ref="L10:P10"/>
    <mergeCell ref="Q10:V10"/>
    <mergeCell ref="L11:P11"/>
    <mergeCell ref="Q11:V11"/>
    <mergeCell ref="B1:H2"/>
    <mergeCell ref="AA1:AE1"/>
    <mergeCell ref="A3:AE3"/>
    <mergeCell ref="A4:AE4"/>
    <mergeCell ref="J6:K15"/>
    <mergeCell ref="L6:P6"/>
    <mergeCell ref="Q6:V6"/>
    <mergeCell ref="L7:P7"/>
    <mergeCell ref="Q7:V7"/>
    <mergeCell ref="L8:P8"/>
    <mergeCell ref="L15:P15"/>
    <mergeCell ref="Q15:V15"/>
    <mergeCell ref="J16:L16"/>
    <mergeCell ref="B17:F17"/>
    <mergeCell ref="G17:O17"/>
    <mergeCell ref="Q17:Z17"/>
    <mergeCell ref="R16:V16"/>
    <mergeCell ref="M16:P16"/>
    <mergeCell ref="L12:P12"/>
    <mergeCell ref="Q12:V12"/>
    <mergeCell ref="M13:P13"/>
    <mergeCell ref="Q13:V13"/>
    <mergeCell ref="L14:P14"/>
    <mergeCell ref="Q14:V14"/>
    <mergeCell ref="C21:F21"/>
    <mergeCell ref="G21:J21"/>
    <mergeCell ref="M21:P21"/>
    <mergeCell ref="Q21:T21"/>
    <mergeCell ref="W21:Z21"/>
    <mergeCell ref="AA21:AD21"/>
    <mergeCell ref="AA17:AD17"/>
    <mergeCell ref="B20:B27"/>
    <mergeCell ref="C20:F20"/>
    <mergeCell ref="G20:J20"/>
    <mergeCell ref="L20:L27"/>
    <mergeCell ref="M20:P20"/>
    <mergeCell ref="Q20:T20"/>
    <mergeCell ref="V20:V27"/>
    <mergeCell ref="W20:Z20"/>
    <mergeCell ref="AA20:AD20"/>
    <mergeCell ref="C23:F23"/>
    <mergeCell ref="G23:J23"/>
    <mergeCell ref="M23:P23"/>
    <mergeCell ref="Q23:T23"/>
    <mergeCell ref="W23:Z23"/>
    <mergeCell ref="AA23:AD23"/>
    <mergeCell ref="C22:F22"/>
    <mergeCell ref="G22:J22"/>
    <mergeCell ref="M22:P22"/>
    <mergeCell ref="Q22:T22"/>
    <mergeCell ref="W22:Z22"/>
    <mergeCell ref="AA22:AD22"/>
    <mergeCell ref="C25:F25"/>
    <mergeCell ref="G25:J25"/>
    <mergeCell ref="M25:P25"/>
    <mergeCell ref="Q25:T25"/>
    <mergeCell ref="W25:Z25"/>
    <mergeCell ref="AA25:AD25"/>
    <mergeCell ref="C24:F24"/>
    <mergeCell ref="G24:J24"/>
    <mergeCell ref="M24:P24"/>
    <mergeCell ref="Q24:T24"/>
    <mergeCell ref="W24:Z24"/>
    <mergeCell ref="AA24:AD24"/>
    <mergeCell ref="AA28:AD28"/>
    <mergeCell ref="D27:F27"/>
    <mergeCell ref="G27:J27"/>
    <mergeCell ref="N27:P27"/>
    <mergeCell ref="Q27:T27"/>
    <mergeCell ref="X27:Z27"/>
    <mergeCell ref="AA27:AD27"/>
    <mergeCell ref="C26:F26"/>
    <mergeCell ref="G26:J26"/>
    <mergeCell ref="M26:P26"/>
    <mergeCell ref="Q26:T26"/>
    <mergeCell ref="W26:Z26"/>
    <mergeCell ref="AA26:AD26"/>
    <mergeCell ref="B29:C29"/>
    <mergeCell ref="L29:M29"/>
    <mergeCell ref="V29:W29"/>
    <mergeCell ref="D29:F29"/>
    <mergeCell ref="H29:J29"/>
    <mergeCell ref="N29:P29"/>
    <mergeCell ref="R29:T29"/>
    <mergeCell ref="C28:F28"/>
    <mergeCell ref="G28:J28"/>
    <mergeCell ref="M28:P28"/>
    <mergeCell ref="Q28:T28"/>
    <mergeCell ref="W28:Z28"/>
    <mergeCell ref="B30:E30"/>
    <mergeCell ref="G30:O30"/>
    <mergeCell ref="Q30:Y30"/>
    <mergeCell ref="AA30:AD30"/>
    <mergeCell ref="B33:B40"/>
    <mergeCell ref="C33:F33"/>
    <mergeCell ref="G33:J33"/>
    <mergeCell ref="L33:L40"/>
    <mergeCell ref="M33:P33"/>
    <mergeCell ref="Q33:T33"/>
    <mergeCell ref="G35:J35"/>
    <mergeCell ref="M35:P35"/>
    <mergeCell ref="Q35:T35"/>
    <mergeCell ref="W35:Z35"/>
    <mergeCell ref="AA35:AD35"/>
    <mergeCell ref="C36:F36"/>
    <mergeCell ref="G36:J36"/>
    <mergeCell ref="M36:P36"/>
    <mergeCell ref="Q36:T36"/>
    <mergeCell ref="W36:Z36"/>
    <mergeCell ref="V33:V40"/>
    <mergeCell ref="W33:Z33"/>
    <mergeCell ref="AA33:AD33"/>
    <mergeCell ref="C34:F34"/>
    <mergeCell ref="G34:J34"/>
    <mergeCell ref="M34:P34"/>
    <mergeCell ref="Q34:T34"/>
    <mergeCell ref="W34:Z34"/>
    <mergeCell ref="AA34:AD34"/>
    <mergeCell ref="C35:F35"/>
    <mergeCell ref="C38:F38"/>
    <mergeCell ref="G38:J38"/>
    <mergeCell ref="M38:P38"/>
    <mergeCell ref="Q38:T38"/>
    <mergeCell ref="W38:Z38"/>
    <mergeCell ref="AA38:AD38"/>
    <mergeCell ref="AA36:AD36"/>
    <mergeCell ref="C37:F37"/>
    <mergeCell ref="G37:J37"/>
    <mergeCell ref="M37:P37"/>
    <mergeCell ref="Q37:T37"/>
    <mergeCell ref="W37:Z37"/>
    <mergeCell ref="AA37:AD37"/>
    <mergeCell ref="D40:F40"/>
    <mergeCell ref="G40:J40"/>
    <mergeCell ref="N40:P40"/>
    <mergeCell ref="Q40:T40"/>
    <mergeCell ref="X40:Z40"/>
    <mergeCell ref="AA40:AD40"/>
    <mergeCell ref="C39:F39"/>
    <mergeCell ref="G39:J39"/>
    <mergeCell ref="M39:P39"/>
    <mergeCell ref="Q39:T39"/>
    <mergeCell ref="W39:Z39"/>
    <mergeCell ref="AA39:AD39"/>
    <mergeCell ref="B42:C42"/>
    <mergeCell ref="L42:M42"/>
    <mergeCell ref="V42:W42"/>
    <mergeCell ref="C41:F41"/>
    <mergeCell ref="G41:J41"/>
    <mergeCell ref="M41:P41"/>
    <mergeCell ref="Q41:T41"/>
    <mergeCell ref="W41:Z41"/>
    <mergeCell ref="AA41:AD41"/>
    <mergeCell ref="B43:E43"/>
    <mergeCell ref="G43:O43"/>
    <mergeCell ref="Q43:Y43"/>
    <mergeCell ref="AA43:AD43"/>
    <mergeCell ref="B46:B53"/>
    <mergeCell ref="C46:F46"/>
    <mergeCell ref="G46:J46"/>
    <mergeCell ref="L46:L53"/>
    <mergeCell ref="M46:P46"/>
    <mergeCell ref="Q46:T46"/>
    <mergeCell ref="G48:J48"/>
    <mergeCell ref="M48:P48"/>
    <mergeCell ref="Q48:T48"/>
    <mergeCell ref="W48:Z48"/>
    <mergeCell ref="AA48:AD48"/>
    <mergeCell ref="C49:F49"/>
    <mergeCell ref="G49:J49"/>
    <mergeCell ref="M49:P49"/>
    <mergeCell ref="Q49:T49"/>
    <mergeCell ref="W49:Z49"/>
    <mergeCell ref="V46:V53"/>
    <mergeCell ref="W46:Z46"/>
    <mergeCell ref="AA46:AD46"/>
    <mergeCell ref="C47:F47"/>
    <mergeCell ref="G47:J47"/>
    <mergeCell ref="M47:P47"/>
    <mergeCell ref="Q47:T47"/>
    <mergeCell ref="W47:Z47"/>
    <mergeCell ref="AA47:AD47"/>
    <mergeCell ref="C48:F48"/>
    <mergeCell ref="C51:F51"/>
    <mergeCell ref="G51:J51"/>
    <mergeCell ref="M51:P51"/>
    <mergeCell ref="Q51:T51"/>
    <mergeCell ref="W51:Z51"/>
    <mergeCell ref="AA51:AD51"/>
    <mergeCell ref="AA49:AD49"/>
    <mergeCell ref="C50:F50"/>
    <mergeCell ref="G50:J50"/>
    <mergeCell ref="M50:P50"/>
    <mergeCell ref="Q50:T50"/>
    <mergeCell ref="W50:Z50"/>
    <mergeCell ref="AA50:AD50"/>
    <mergeCell ref="AA54:AD54"/>
    <mergeCell ref="D53:F53"/>
    <mergeCell ref="G53:J53"/>
    <mergeCell ref="N53:P53"/>
    <mergeCell ref="Q53:T53"/>
    <mergeCell ref="X53:Z53"/>
    <mergeCell ref="AA53:AD53"/>
    <mergeCell ref="C52:F52"/>
    <mergeCell ref="G52:J52"/>
    <mergeCell ref="M52:P52"/>
    <mergeCell ref="Q52:T52"/>
    <mergeCell ref="W52:Z52"/>
    <mergeCell ref="AA52:AD52"/>
    <mergeCell ref="B55:C55"/>
    <mergeCell ref="L55:M55"/>
    <mergeCell ref="V55:W55"/>
    <mergeCell ref="D55:F55"/>
    <mergeCell ref="H55:J55"/>
    <mergeCell ref="N55:P55"/>
    <mergeCell ref="R55:T55"/>
    <mergeCell ref="C54:F54"/>
    <mergeCell ref="G54:J54"/>
    <mergeCell ref="M54:P54"/>
    <mergeCell ref="Q54:T54"/>
    <mergeCell ref="W54:Z54"/>
    <mergeCell ref="X55:Z55"/>
    <mergeCell ref="B56:E56"/>
    <mergeCell ref="Q56:Y56"/>
    <mergeCell ref="B59:B66"/>
    <mergeCell ref="C59:F59"/>
    <mergeCell ref="G59:J59"/>
    <mergeCell ref="L59:L66"/>
    <mergeCell ref="M59:P59"/>
    <mergeCell ref="Q59:T59"/>
    <mergeCell ref="V59:V66"/>
    <mergeCell ref="W59:Z59"/>
    <mergeCell ref="C61:F61"/>
    <mergeCell ref="G61:J61"/>
    <mergeCell ref="M61:P61"/>
    <mergeCell ref="Q61:T61"/>
    <mergeCell ref="W61:Z61"/>
    <mergeCell ref="M65:P65"/>
    <mergeCell ref="Q65:T65"/>
    <mergeCell ref="W65:Z65"/>
    <mergeCell ref="C64:F64"/>
    <mergeCell ref="G64:J64"/>
    <mergeCell ref="M64:P64"/>
    <mergeCell ref="Q64:T64"/>
    <mergeCell ref="W64:Z64"/>
    <mergeCell ref="AA61:AD61"/>
    <mergeCell ref="AA59:AD59"/>
    <mergeCell ref="C60:F60"/>
    <mergeCell ref="G60:J60"/>
    <mergeCell ref="M60:P60"/>
    <mergeCell ref="Q60:T60"/>
    <mergeCell ref="W60:Z60"/>
    <mergeCell ref="AA60:AD60"/>
    <mergeCell ref="C63:F63"/>
    <mergeCell ref="G63:J63"/>
    <mergeCell ref="M63:P63"/>
    <mergeCell ref="Q63:T63"/>
    <mergeCell ref="W63:Z63"/>
    <mergeCell ref="AA63:AD63"/>
    <mergeCell ref="C62:F62"/>
    <mergeCell ref="G62:J62"/>
    <mergeCell ref="M62:P62"/>
    <mergeCell ref="Q62:T62"/>
    <mergeCell ref="W62:Z62"/>
    <mergeCell ref="AA62:AD62"/>
    <mergeCell ref="AA64:AD64"/>
    <mergeCell ref="B68:C68"/>
    <mergeCell ref="L68:M68"/>
    <mergeCell ref="V68:W68"/>
    <mergeCell ref="C67:F67"/>
    <mergeCell ref="G67:J67"/>
    <mergeCell ref="M67:P67"/>
    <mergeCell ref="Q67:T67"/>
    <mergeCell ref="W67:Z67"/>
    <mergeCell ref="AA67:AD67"/>
    <mergeCell ref="AB55:AD55"/>
    <mergeCell ref="D68:F68"/>
    <mergeCell ref="H68:J68"/>
    <mergeCell ref="N68:P68"/>
    <mergeCell ref="R68:T68"/>
    <mergeCell ref="X68:Z68"/>
    <mergeCell ref="AB68:AD68"/>
    <mergeCell ref="X29:Z29"/>
    <mergeCell ref="AB29:AD29"/>
    <mergeCell ref="D42:F42"/>
    <mergeCell ref="H42:J42"/>
    <mergeCell ref="N42:P42"/>
    <mergeCell ref="R42:T42"/>
    <mergeCell ref="X42:Z42"/>
    <mergeCell ref="AB42:AD42"/>
    <mergeCell ref="D66:F66"/>
    <mergeCell ref="G66:J66"/>
    <mergeCell ref="N66:P66"/>
    <mergeCell ref="Q66:T66"/>
    <mergeCell ref="X66:Z66"/>
    <mergeCell ref="AA66:AD66"/>
    <mergeCell ref="C65:F65"/>
    <mergeCell ref="G65:J65"/>
    <mergeCell ref="AA65:AD65"/>
  </mergeCells>
  <phoneticPr fontId="3"/>
  <dataValidations count="1">
    <dataValidation type="list" allowBlank="1" showInputMessage="1" showErrorMessage="1" sqref="Q14:V15 G28:J28 Q28:T28 G54:J54 AA28:AD28 Q54:T54 AA54:AD54 G41:J41 Q41:T41 AA41:AD41 G67:J67 Q67:T67 AA67:AD67" xr:uid="{266CAF9C-5A92-4084-B94C-05DD7571D8FD}">
      <formula1>"選択してください,有,無"</formula1>
    </dataValidation>
  </dataValidations>
  <printOptions horizontalCentered="1"/>
  <pageMargins left="0.39370078740157483" right="0.19685039370078741" top="0.39370078740157483" bottom="0.39370078740157483" header="0.51181102362204722" footer="0"/>
  <pageSetup paperSize="9" scale="49" orientation="portrait" blackAndWhite="1" r:id="rId1"/>
  <headerFooter>
    <oddFooter>&amp;C&amp;"ＭＳ Ｐ明朝,標準"&amp;P / &amp;N</oddFooter>
  </headerFooter>
  <drawing r:id="rId2"/>
  <extLst>
    <ext xmlns:x14="http://schemas.microsoft.com/office/spreadsheetml/2009/9/main" uri="{CCE6A557-97BC-4b89-ADB6-D9C93CAAB3DF}">
      <x14:dataValidations xmlns:xm="http://schemas.microsoft.com/office/excel/2006/main" count="1">
        <x14:dataValidation type="list" allowBlank="1" xr:uid="{1B1EBD3A-12E7-4A11-9D94-34BA9A837E58}">
          <x14:formula1>
            <xm:f>入力シート1!$B$5:$B$17</xm:f>
          </x14:formula1>
          <xm:sqref>AA20:AD20 AA33:AD33 G33:J33 Q33:T33 G20:J20 Q20:T20 AA46:AD46 G46:J46 Q46:T46 AA59:AD59 G59:J59 Q59:T59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2684D-8FF0-4327-942A-80EB07E1993C}">
  <sheetPr>
    <pageSetUpPr autoPageBreaks="0"/>
  </sheetPr>
  <dimension ref="A1:BK139"/>
  <sheetViews>
    <sheetView showGridLines="0" defaultGridColor="0" view="pageBreakPreview" colorId="22" zoomScale="80" zoomScaleNormal="50" zoomScaleSheetLayoutView="80" workbookViewId="0">
      <selection activeCell="P9" sqref="P9:Q9"/>
    </sheetView>
  </sheetViews>
  <sheetFormatPr defaultColWidth="9" defaultRowHeight="21.75" customHeight="1"/>
  <cols>
    <col min="1" max="1" width="2.58203125" style="357" customWidth="1"/>
    <col min="2" max="3" width="7.58203125" style="357" customWidth="1"/>
    <col min="4" max="4" width="9" style="357"/>
    <col min="5" max="5" width="12.58203125" style="357" customWidth="1"/>
    <col min="6" max="7" width="2.58203125" style="357" customWidth="1"/>
    <col min="8" max="8" width="9" style="357"/>
    <col min="9" max="9" width="12.58203125" style="357" customWidth="1"/>
    <col min="10" max="11" width="2.58203125" style="357" customWidth="1"/>
    <col min="12" max="12" width="5.08203125" style="357" customWidth="1"/>
    <col min="13" max="13" width="2.58203125" style="357" customWidth="1"/>
    <col min="14" max="15" width="7.58203125" style="357" customWidth="1"/>
    <col min="16" max="17" width="9" style="357"/>
    <col min="18" max="19" width="2.58203125" style="357" customWidth="1"/>
    <col min="20" max="20" width="5.08203125" style="357" customWidth="1"/>
    <col min="21" max="21" width="2.58203125" style="357" customWidth="1"/>
    <col min="22" max="23" width="7.58203125" style="357" customWidth="1"/>
    <col min="24" max="25" width="9" style="357"/>
    <col min="26" max="27" width="2.58203125" style="357" customWidth="1"/>
    <col min="28" max="28" width="5.08203125" style="357" customWidth="1"/>
    <col min="29" max="29" width="2.58203125" style="357" customWidth="1"/>
    <col min="30" max="31" width="7.58203125" style="357" customWidth="1"/>
    <col min="32" max="33" width="9" style="357"/>
    <col min="34" max="35" width="2.58203125" style="357" customWidth="1"/>
    <col min="36" max="36" width="5.08203125" style="357" customWidth="1"/>
    <col min="37" max="37" width="2.58203125" style="357" customWidth="1"/>
    <col min="38" max="39" width="7.58203125" style="357" customWidth="1"/>
    <col min="40" max="41" width="9" style="357"/>
    <col min="42" max="43" width="2.58203125" style="357" customWidth="1"/>
    <col min="44" max="44" width="5.08203125" style="357" customWidth="1"/>
    <col min="45" max="45" width="2.58203125" style="357" customWidth="1"/>
    <col min="46" max="47" width="7.58203125" style="357" customWidth="1"/>
    <col min="48" max="49" width="9" style="357"/>
    <col min="50" max="50" width="3.5" style="357" customWidth="1"/>
    <col min="51" max="55" width="7.25" style="357" customWidth="1"/>
    <col min="56" max="56" width="5.83203125" style="357" customWidth="1"/>
    <col min="57" max="16384" width="9" style="360"/>
  </cols>
  <sheetData>
    <row r="1" spans="1:63" ht="25" customHeight="1">
      <c r="A1" s="1236" t="s">
        <v>389</v>
      </c>
      <c r="B1" s="1237"/>
      <c r="C1" s="1238"/>
      <c r="AU1" s="1253"/>
      <c r="AV1" s="1253"/>
      <c r="AW1" s="1253"/>
      <c r="AX1" s="358"/>
      <c r="AY1" s="359"/>
      <c r="AZ1" s="359"/>
      <c r="BA1" s="359"/>
      <c r="BB1" s="359"/>
      <c r="BC1" s="359"/>
      <c r="BD1" s="359"/>
    </row>
    <row r="2" spans="1:63" ht="12.75" customHeight="1">
      <c r="AX2" s="358"/>
      <c r="AY2" s="361"/>
      <c r="AZ2" s="362"/>
      <c r="BA2" s="362"/>
      <c r="BB2" s="362"/>
      <c r="BC2" s="362"/>
      <c r="BD2" s="362"/>
      <c r="BE2" s="362"/>
      <c r="BF2" s="362"/>
      <c r="BG2" s="362"/>
      <c r="BH2" s="362"/>
      <c r="BI2" s="362"/>
      <c r="BJ2" s="362"/>
      <c r="BK2" s="362"/>
    </row>
    <row r="3" spans="1:63" ht="30" customHeight="1">
      <c r="L3" s="363" t="s">
        <v>390</v>
      </c>
      <c r="M3" s="364"/>
      <c r="N3" s="364"/>
      <c r="O3" s="364"/>
      <c r="P3" s="364"/>
      <c r="Q3" s="364"/>
      <c r="R3" s="364"/>
      <c r="S3" s="364"/>
      <c r="T3" s="364"/>
      <c r="U3" s="364"/>
      <c r="V3" s="364"/>
      <c r="W3" s="364"/>
      <c r="X3" s="364"/>
      <c r="Z3" s="364"/>
      <c r="AA3" s="364"/>
      <c r="AH3" s="364"/>
      <c r="AI3" s="364"/>
      <c r="AP3" s="364"/>
      <c r="AQ3" s="364"/>
      <c r="AX3" s="359"/>
      <c r="AY3" s="1194"/>
      <c r="AZ3" s="1195"/>
      <c r="BA3" s="1195"/>
      <c r="BB3" s="1195"/>
      <c r="BC3" s="1195"/>
      <c r="BD3" s="1195"/>
      <c r="BE3" s="1195"/>
      <c r="BF3" s="1195"/>
      <c r="BG3" s="1195"/>
      <c r="BH3" s="1195"/>
      <c r="BI3" s="1195"/>
      <c r="BJ3" s="1195"/>
      <c r="BK3" s="362"/>
    </row>
    <row r="4" spans="1:63" ht="9.75" customHeight="1">
      <c r="A4" s="360"/>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59"/>
      <c r="AY4" s="1195"/>
      <c r="AZ4" s="1195"/>
      <c r="BA4" s="1195"/>
      <c r="BB4" s="1195"/>
      <c r="BC4" s="1195"/>
      <c r="BD4" s="1195"/>
      <c r="BE4" s="1195"/>
      <c r="BF4" s="1195"/>
      <c r="BG4" s="1195"/>
      <c r="BH4" s="1195"/>
      <c r="BI4" s="1195"/>
      <c r="BJ4" s="1195"/>
      <c r="BK4" s="362"/>
    </row>
    <row r="5" spans="1:63" ht="24" customHeight="1">
      <c r="A5" s="1196" t="s">
        <v>391</v>
      </c>
      <c r="B5" s="1197"/>
      <c r="C5" s="1198"/>
      <c r="D5" s="1199" t="str">
        <f>工事情報入力!C13</f>
        <v>愛知県東三河建設事務所　所長　●●　●●</v>
      </c>
      <c r="E5" s="1200"/>
      <c r="F5" s="1200"/>
      <c r="G5" s="1200"/>
      <c r="H5" s="1200"/>
      <c r="I5" s="1201"/>
      <c r="J5" s="360"/>
      <c r="K5" s="360"/>
      <c r="L5" s="1202" t="s">
        <v>392</v>
      </c>
      <c r="M5" s="1203"/>
      <c r="N5" s="1204"/>
      <c r="O5" s="1208">
        <f>工事情報入力!C15</f>
        <v>45566</v>
      </c>
      <c r="P5" s="1209"/>
      <c r="Q5" s="1210"/>
      <c r="R5" s="360"/>
      <c r="S5" s="360"/>
      <c r="T5" s="359"/>
      <c r="U5" s="359"/>
      <c r="V5" s="359"/>
      <c r="W5" s="359"/>
      <c r="X5" s="359"/>
      <c r="Y5" s="359"/>
      <c r="Z5" s="360"/>
      <c r="AA5" s="360"/>
      <c r="AB5" s="359"/>
      <c r="AC5" s="359"/>
      <c r="AD5" s="359"/>
      <c r="AE5" s="359"/>
      <c r="AF5" s="359"/>
      <c r="AG5" s="359"/>
      <c r="AH5" s="360"/>
      <c r="AI5" s="360"/>
      <c r="AJ5" s="365"/>
      <c r="AK5" s="365"/>
      <c r="AL5" s="365"/>
      <c r="AM5" s="365"/>
      <c r="AN5" s="365"/>
      <c r="AO5" s="365"/>
      <c r="AP5" s="360"/>
      <c r="AQ5" s="360"/>
      <c r="AR5" s="365"/>
      <c r="AS5" s="365"/>
      <c r="AT5" s="365"/>
      <c r="AU5" s="365"/>
      <c r="AV5" s="365"/>
      <c r="AW5" s="365"/>
      <c r="AX5" s="360"/>
      <c r="AY5" s="1195"/>
      <c r="AZ5" s="1195"/>
      <c r="BA5" s="1195"/>
      <c r="BB5" s="1195"/>
      <c r="BC5" s="1195"/>
      <c r="BD5" s="1195"/>
      <c r="BE5" s="1195"/>
      <c r="BF5" s="1195"/>
      <c r="BG5" s="1195"/>
      <c r="BH5" s="1195"/>
      <c r="BI5" s="1195"/>
      <c r="BJ5" s="1195"/>
      <c r="BK5" s="362"/>
    </row>
    <row r="6" spans="1:63" ht="24" customHeight="1">
      <c r="A6" s="1196" t="s">
        <v>393</v>
      </c>
      <c r="B6" s="1197"/>
      <c r="C6" s="1198"/>
      <c r="D6" s="1199" t="str">
        <f>工事情報入力!C6</f>
        <v>道路改良工事・道路橋りょう改築工事合併工事（●●・Ｒ▲-▲）（週休２日）</v>
      </c>
      <c r="E6" s="1200"/>
      <c r="F6" s="1200"/>
      <c r="G6" s="1200"/>
      <c r="H6" s="1200"/>
      <c r="I6" s="1201"/>
      <c r="J6" s="360"/>
      <c r="K6" s="360"/>
      <c r="L6" s="1205"/>
      <c r="M6" s="1206"/>
      <c r="N6" s="1207"/>
      <c r="O6" s="1211">
        <f>工事情報入力!C16</f>
        <v>45930</v>
      </c>
      <c r="P6" s="1212"/>
      <c r="Q6" s="1213"/>
      <c r="R6" s="360"/>
      <c r="S6" s="360"/>
      <c r="T6" s="359"/>
      <c r="U6" s="359"/>
      <c r="V6" s="359"/>
      <c r="W6" s="366"/>
      <c r="X6" s="367"/>
      <c r="Y6" s="367"/>
      <c r="Z6" s="360"/>
      <c r="AA6" s="360"/>
      <c r="AB6" s="359"/>
      <c r="AC6" s="359"/>
      <c r="AD6" s="359"/>
      <c r="AE6" s="366"/>
      <c r="AF6" s="367"/>
      <c r="AG6" s="367"/>
      <c r="AH6" s="360"/>
      <c r="AI6" s="360"/>
      <c r="AJ6" s="367"/>
      <c r="AK6" s="367"/>
      <c r="AL6" s="367"/>
      <c r="AM6" s="367"/>
      <c r="AN6" s="367"/>
      <c r="AO6" s="367"/>
      <c r="AP6" s="360"/>
      <c r="AQ6" s="360"/>
      <c r="AR6" s="367"/>
      <c r="AS6" s="367"/>
      <c r="AT6" s="367"/>
      <c r="AU6" s="367"/>
      <c r="AV6" s="367"/>
      <c r="AW6" s="367"/>
      <c r="AX6" s="360"/>
      <c r="AY6" s="1195"/>
      <c r="AZ6" s="1195"/>
      <c r="BA6" s="1195"/>
      <c r="BB6" s="1195"/>
      <c r="BC6" s="1195"/>
      <c r="BD6" s="1195"/>
      <c r="BE6" s="1195"/>
      <c r="BF6" s="1195"/>
      <c r="BG6" s="1195"/>
      <c r="BH6" s="1195"/>
      <c r="BI6" s="1195"/>
      <c r="BJ6" s="1195"/>
      <c r="BK6" s="362"/>
    </row>
    <row r="7" spans="1:63" ht="9.75" customHeight="1">
      <c r="A7" s="360"/>
      <c r="B7" s="360"/>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59"/>
      <c r="AY7" s="359"/>
      <c r="AZ7" s="359"/>
      <c r="BA7" s="359"/>
      <c r="BB7" s="359"/>
      <c r="BC7" s="359"/>
      <c r="BD7" s="359"/>
    </row>
    <row r="8" spans="1:63" ht="21.75" customHeight="1">
      <c r="A8" s="360"/>
      <c r="B8" s="360"/>
      <c r="C8" s="360"/>
      <c r="D8" s="360"/>
      <c r="E8" s="360"/>
      <c r="F8" s="360"/>
      <c r="G8" s="360"/>
      <c r="H8" s="360"/>
      <c r="I8" s="360"/>
      <c r="J8" s="360"/>
      <c r="K8" s="368"/>
      <c r="L8" s="360"/>
      <c r="M8" s="360"/>
      <c r="N8" s="360"/>
      <c r="O8" s="360"/>
      <c r="P8" s="360"/>
      <c r="Q8" s="360"/>
      <c r="R8" s="360"/>
      <c r="S8" s="368"/>
      <c r="T8" s="360"/>
      <c r="U8" s="360"/>
      <c r="V8" s="360"/>
      <c r="W8" s="360"/>
      <c r="X8" s="360"/>
      <c r="Y8" s="360"/>
      <c r="Z8" s="360"/>
      <c r="AA8" s="368"/>
      <c r="AB8" s="360"/>
      <c r="AC8" s="360"/>
      <c r="AD8" s="360"/>
      <c r="AE8" s="360"/>
      <c r="AF8" s="360"/>
      <c r="AG8" s="360"/>
      <c r="AH8" s="360"/>
      <c r="AI8" s="368"/>
      <c r="AJ8" s="360"/>
      <c r="AK8" s="360"/>
      <c r="AL8" s="360"/>
      <c r="AM8" s="360"/>
      <c r="AN8" s="360"/>
      <c r="AO8" s="360"/>
      <c r="AP8" s="360"/>
      <c r="AQ8" s="368"/>
      <c r="AY8" s="369"/>
      <c r="AZ8" s="369"/>
      <c r="BA8" s="369"/>
      <c r="BB8" s="369"/>
      <c r="BC8" s="369"/>
    </row>
    <row r="9" spans="1:63" ht="24" customHeight="1">
      <c r="A9" s="1196" t="s">
        <v>394</v>
      </c>
      <c r="B9" s="1197"/>
      <c r="C9" s="1198"/>
      <c r="D9" s="1226" t="str">
        <f>工事情報入力!C8&amp;"（"&amp;工事情報入力!C9&amp;")"</f>
        <v>株式会社波多野組（48316054461322)</v>
      </c>
      <c r="E9" s="1227"/>
      <c r="F9" s="360"/>
      <c r="G9" s="360"/>
      <c r="H9" s="360"/>
      <c r="I9" s="360"/>
      <c r="J9" s="360"/>
      <c r="K9" s="368"/>
      <c r="L9" s="1219" t="str">
        <f>IF(P9="","",VLOOKUP(P9,入力シート1!$B$5:$AM$54,38,0)&amp;"工事")</f>
        <v/>
      </c>
      <c r="M9" s="1214" t="s">
        <v>395</v>
      </c>
      <c r="N9" s="1215"/>
      <c r="O9" s="1216"/>
      <c r="P9" s="1217"/>
      <c r="Q9" s="1218"/>
      <c r="R9" s="370"/>
      <c r="S9" s="371"/>
      <c r="T9" s="1219" t="str">
        <f>IF(X9="","",VLOOKUP(X9,入力シート1!$B$5:$AM$54,38,0)&amp;"工事")</f>
        <v/>
      </c>
      <c r="U9" s="1214" t="s">
        <v>395</v>
      </c>
      <c r="V9" s="1215"/>
      <c r="W9" s="1216"/>
      <c r="X9" s="1217"/>
      <c r="Y9" s="1218"/>
      <c r="Z9" s="370"/>
      <c r="AA9" s="371"/>
      <c r="AB9" s="1219" t="str">
        <f>IF(AF9="","",VLOOKUP(AF9,入力シート1!$B$5:$AM$54,38,0)&amp;"工事")</f>
        <v/>
      </c>
      <c r="AC9" s="1214" t="s">
        <v>395</v>
      </c>
      <c r="AD9" s="1215"/>
      <c r="AE9" s="1216"/>
      <c r="AF9" s="1217"/>
      <c r="AG9" s="1218"/>
      <c r="AH9" s="370"/>
      <c r="AI9" s="371"/>
      <c r="AJ9" s="1219" t="str">
        <f>IF(AN9="","",VLOOKUP(AN9,入力シート1!$B$5:$AM$54,38,0)&amp;"工事")</f>
        <v/>
      </c>
      <c r="AK9" s="1214" t="s">
        <v>395</v>
      </c>
      <c r="AL9" s="1215"/>
      <c r="AM9" s="1216"/>
      <c r="AN9" s="1217"/>
      <c r="AO9" s="1218"/>
      <c r="AP9" s="370"/>
      <c r="AQ9" s="371"/>
      <c r="AR9" s="1219" t="str">
        <f>IF(AV9="","",VLOOKUP(AV9,入力シート1!$B$5:$AM$54,38,0)&amp;"工事")</f>
        <v/>
      </c>
      <c r="AS9" s="1214" t="s">
        <v>395</v>
      </c>
      <c r="AT9" s="1215"/>
      <c r="AU9" s="1216"/>
      <c r="AV9" s="1217"/>
      <c r="AW9" s="1218"/>
      <c r="AX9" s="358"/>
      <c r="AY9" s="372"/>
      <c r="AZ9" s="372"/>
      <c r="BA9" s="372"/>
      <c r="BB9" s="372"/>
      <c r="BC9" s="372"/>
      <c r="BD9" s="359"/>
    </row>
    <row r="10" spans="1:63" ht="24" customHeight="1">
      <c r="A10" s="1196" t="s">
        <v>396</v>
      </c>
      <c r="B10" s="1197"/>
      <c r="C10" s="1198"/>
      <c r="D10" s="1222" t="str">
        <f>工事情報入力!C19</f>
        <v>建設　太郎</v>
      </c>
      <c r="E10" s="1223"/>
      <c r="F10" s="360"/>
      <c r="G10" s="360"/>
      <c r="H10" s="360"/>
      <c r="I10" s="360"/>
      <c r="J10" s="360"/>
      <c r="K10" s="368"/>
      <c r="L10" s="1220"/>
      <c r="M10" s="1214" t="s">
        <v>397</v>
      </c>
      <c r="N10" s="1215"/>
      <c r="O10" s="1216"/>
      <c r="P10" s="1224" t="str">
        <f>IF(P9="","",VLOOKUP(P9,入力シート1!$B$5:$AM$54,3,0))</f>
        <v/>
      </c>
      <c r="Q10" s="1225"/>
      <c r="R10" s="370"/>
      <c r="S10" s="371"/>
      <c r="T10" s="1220"/>
      <c r="U10" s="1214" t="s">
        <v>397</v>
      </c>
      <c r="V10" s="1215"/>
      <c r="W10" s="1216"/>
      <c r="X10" s="1224" t="str">
        <f>IF(X9="","",VLOOKUP(X9,入力シート1!$B$5:$AM$54,3,0))</f>
        <v/>
      </c>
      <c r="Y10" s="1225"/>
      <c r="Z10" s="370"/>
      <c r="AA10" s="371"/>
      <c r="AB10" s="1220"/>
      <c r="AC10" s="1214" t="s">
        <v>397</v>
      </c>
      <c r="AD10" s="1215"/>
      <c r="AE10" s="1216"/>
      <c r="AF10" s="1224" t="str">
        <f>IF(AF9="","",VLOOKUP(AF9,入力シート1!$B$5:$AM$54,3,0))</f>
        <v/>
      </c>
      <c r="AG10" s="1225"/>
      <c r="AH10" s="370"/>
      <c r="AI10" s="371"/>
      <c r="AJ10" s="1220"/>
      <c r="AK10" s="1214" t="s">
        <v>397</v>
      </c>
      <c r="AL10" s="1215"/>
      <c r="AM10" s="1216"/>
      <c r="AN10" s="1224" t="str">
        <f>IF(AN9="","",VLOOKUP(AN9,入力シート1!$B$5:$AM$54,3,0))</f>
        <v/>
      </c>
      <c r="AO10" s="1225"/>
      <c r="AP10" s="370"/>
      <c r="AQ10" s="371"/>
      <c r="AR10" s="1220"/>
      <c r="AS10" s="1214" t="s">
        <v>397</v>
      </c>
      <c r="AT10" s="1215"/>
      <c r="AU10" s="1216"/>
      <c r="AV10" s="1224" t="str">
        <f>IF(AV9="","",VLOOKUP(AV9,入力シート1!$B$5:$AM$54,3,0))</f>
        <v/>
      </c>
      <c r="AW10" s="1225"/>
      <c r="AX10" s="358"/>
      <c r="AY10" s="372"/>
      <c r="AZ10" s="372"/>
      <c r="BA10" s="372"/>
      <c r="BB10" s="372"/>
      <c r="BC10" s="372"/>
      <c r="BD10" s="359"/>
    </row>
    <row r="11" spans="1:63" ht="24" customHeight="1">
      <c r="A11" s="1228" t="str">
        <f>IF(OR(工事情報入力!C21="4,500万円以上",工事情報入力!C21="7,000万円以上"),"監理技術者名",IF(OR(工事情報入力!C21="4,500万円未満",工事情報入力!C21="7,000万円未満"),"主任技術者名","監理技術者名　 　　　　　　主任技術者名"))</f>
        <v>監理技術者名</v>
      </c>
      <c r="B11" s="1229"/>
      <c r="C11" s="1230"/>
      <c r="D11" s="1231" t="str">
        <f>工事情報入力!C11</f>
        <v>建設　太郎</v>
      </c>
      <c r="E11" s="1223"/>
      <c r="F11" s="360"/>
      <c r="G11" s="360"/>
      <c r="H11" s="360"/>
      <c r="I11" s="360"/>
      <c r="J11" s="360"/>
      <c r="K11" s="368"/>
      <c r="L11" s="1220"/>
      <c r="M11" s="1214" t="s">
        <v>398</v>
      </c>
      <c r="N11" s="1215"/>
      <c r="O11" s="1216"/>
      <c r="P11" s="1224" t="str">
        <f>IF(P9="","",IF(VLOOKUP(P9,入力シート1!$B$5:$AM$54,12,0)=0,"",VLOOKUP(P9,入力シート1!$B$5:$AM$54,12,0)&amp;"（"&amp;IF(VLOOKUP(P9,入力シート1!$B$5:$AM$54,13,0)="特定","特","般")&amp;"-"&amp;VLOOKUP(P9,入力シート1!$B$5:$AM$54,14,0)&amp;") 第"&amp;VLOOKUP(P9,入力シート1!$B$5:$AM$54,15,0)&amp;"号"))</f>
        <v/>
      </c>
      <c r="Q11" s="1225"/>
      <c r="R11" s="370"/>
      <c r="S11" s="371"/>
      <c r="T11" s="1220"/>
      <c r="U11" s="1214" t="s">
        <v>398</v>
      </c>
      <c r="V11" s="1215"/>
      <c r="W11" s="1216"/>
      <c r="X11" s="1224" t="str">
        <f>IF(X9="","",IF(VLOOKUP(X9,入力シート1!$B$5:$AM$54,12,0)=0,"",VLOOKUP(X9,入力シート1!$B$5:$AM$54,12,0)&amp;"（"&amp;IF(VLOOKUP(X9,入力シート1!$B$5:$AM$54,13,0)="特定","特","般")&amp;"-"&amp;VLOOKUP(X9,入力シート1!$B$5:$AM$54,14,0)&amp;") 第"&amp;VLOOKUP(X9,入力シート1!$B$5:$AM$54,15,0)&amp;"号"))</f>
        <v/>
      </c>
      <c r="Y11" s="1225"/>
      <c r="Z11" s="370"/>
      <c r="AA11" s="371"/>
      <c r="AB11" s="1220"/>
      <c r="AC11" s="1214" t="s">
        <v>398</v>
      </c>
      <c r="AD11" s="1215"/>
      <c r="AE11" s="1216"/>
      <c r="AF11" s="1224" t="str">
        <f>IF(AF9="","",IF(VLOOKUP(AF9,入力シート1!$B$5:$AM$54,12,0)=0,"",VLOOKUP(AF9,入力シート1!$B$5:$AM$54,12,0)&amp;"（"&amp;IF(VLOOKUP(AF9,入力シート1!$B$5:$AM$54,13,0)="特定","特","般")&amp;"-"&amp;VLOOKUP(AF9,入力シート1!$B$5:$AM$54,14,0)&amp;") 第"&amp;VLOOKUP(AF9,入力シート1!$B$5:$AM$54,15,0)&amp;"号"))</f>
        <v/>
      </c>
      <c r="AG11" s="1225"/>
      <c r="AH11" s="370"/>
      <c r="AI11" s="371"/>
      <c r="AJ11" s="1220"/>
      <c r="AK11" s="1214" t="s">
        <v>398</v>
      </c>
      <c r="AL11" s="1215"/>
      <c r="AM11" s="1216"/>
      <c r="AN11" s="1224" t="str">
        <f>IF(AN9="","",IF(VLOOKUP(AN9,入力シート1!$B$5:$AM$54,12,0)=0,"",VLOOKUP(AN9,入力シート1!$B$5:$AM$54,12,0)&amp;"（"&amp;IF(VLOOKUP(AN9,入力シート1!$B$5:$AM$54,13,0)="特定","特","般")&amp;"-"&amp;VLOOKUP(AN9,入力シート1!$B$5:$AM$54,14,0)&amp;") 第"&amp;VLOOKUP(AN9,入力シート1!$B$5:$AM$54,15,0)&amp;"号"))</f>
        <v/>
      </c>
      <c r="AO11" s="1225"/>
      <c r="AP11" s="370"/>
      <c r="AQ11" s="371"/>
      <c r="AR11" s="1220"/>
      <c r="AS11" s="1214" t="s">
        <v>398</v>
      </c>
      <c r="AT11" s="1215"/>
      <c r="AU11" s="1216"/>
      <c r="AV11" s="1224" t="str">
        <f>IF(AV9="","",IF(VLOOKUP(AV9,入力シート1!$B$5:$AM$54,12,0)=0,"",VLOOKUP(AV9,入力シート1!$B$5:$AM$54,12,0)&amp;"（"&amp;IF(VLOOKUP(AV9,入力シート1!$B$5:$AM$54,13,0)="特定","特","般")&amp;"-"&amp;VLOOKUP(AV9,入力シート1!$B$5:$AM$54,14,0)&amp;") 第"&amp;VLOOKUP(AV9,入力シート1!$B$5:$AM$54,15,0)&amp;"号"))</f>
        <v/>
      </c>
      <c r="AW11" s="1225"/>
      <c r="AX11" s="358"/>
      <c r="AY11" s="372"/>
      <c r="AZ11" s="372"/>
      <c r="BA11" s="372"/>
      <c r="BB11" s="372"/>
      <c r="BC11" s="372"/>
      <c r="BD11" s="359"/>
    </row>
    <row r="12" spans="1:63" ht="24" customHeight="1">
      <c r="A12" s="1228" t="s">
        <v>399</v>
      </c>
      <c r="B12" s="1229"/>
      <c r="C12" s="1230"/>
      <c r="D12" s="1241" t="str">
        <f>IF(工事情報入力!C23="","",工事情報入力!C23)</f>
        <v/>
      </c>
      <c r="E12" s="1223"/>
      <c r="F12" s="360"/>
      <c r="G12" s="360"/>
      <c r="H12" s="360"/>
      <c r="I12" s="360"/>
      <c r="J12" s="360"/>
      <c r="K12" s="368"/>
      <c r="L12" s="1220"/>
      <c r="M12" s="1214" t="s">
        <v>401</v>
      </c>
      <c r="N12" s="1215"/>
      <c r="O12" s="1216"/>
      <c r="P12" s="1224" t="str">
        <f>IF(P9="","",IF(VLOOKUP(P9,入力シート1!$B$5:$AM$54,17,0)=0,"",VLOOKUP(P9,入力シート1!$B$5:$AM$54,17,0)&amp;"（"&amp;IF(VLOOKUP(P9,入力シート1!$B$5:$AM$54,18,0)="特定","特","般")&amp;"-"&amp;VLOOKUP(P9,入力シート1!$B$5:$AM$54,19,0)&amp;") 第"&amp;VLOOKUP(P9,入力シート1!$B$5:$AM$54,20,0)&amp;"号"))</f>
        <v/>
      </c>
      <c r="Q12" s="1225"/>
      <c r="R12" s="370"/>
      <c r="S12" s="371"/>
      <c r="T12" s="1220"/>
      <c r="U12" s="1214" t="s">
        <v>401</v>
      </c>
      <c r="V12" s="1215"/>
      <c r="W12" s="1216"/>
      <c r="X12" s="1224" t="str">
        <f>IF(X9="","",IF(VLOOKUP(X9,入力シート1!$B$5:$AM$54,17,0)=0,"",VLOOKUP(X9,入力シート1!$B$5:$AM$54,17,0)&amp;"（"&amp;IF(VLOOKUP(X9,入力シート1!$B$5:$AM$54,18,0)="特定","特","般")&amp;"-"&amp;VLOOKUP(X9,入力シート1!$B$5:$AM$54,19,0)&amp;") 第"&amp;VLOOKUP(X9,入力シート1!$B$5:$AM$54,20,0)&amp;"号"))</f>
        <v/>
      </c>
      <c r="Y12" s="1225"/>
      <c r="Z12" s="370"/>
      <c r="AA12" s="371"/>
      <c r="AB12" s="1220"/>
      <c r="AC12" s="1214" t="s">
        <v>401</v>
      </c>
      <c r="AD12" s="1215"/>
      <c r="AE12" s="1216"/>
      <c r="AF12" s="1224" t="str">
        <f>IF(AF9="","",IF(VLOOKUP(AF9,入力シート1!$B$5:$AM$54,17,0)=0,"",VLOOKUP(AF9,入力シート1!$B$5:$AM$54,17,0)&amp;"（"&amp;IF(VLOOKUP(AF9,入力シート1!$B$5:$AM$54,18,0)="特定","特","般")&amp;"-"&amp;VLOOKUP(AF9,入力シート1!$B$5:$AM$54,19,0)&amp;") 第"&amp;VLOOKUP(AF9,入力シート1!$B$5:$AM$54,20,0)&amp;"号"))</f>
        <v/>
      </c>
      <c r="AG12" s="1225"/>
      <c r="AH12" s="370"/>
      <c r="AI12" s="371"/>
      <c r="AJ12" s="1220"/>
      <c r="AK12" s="1214" t="s">
        <v>401</v>
      </c>
      <c r="AL12" s="1215"/>
      <c r="AM12" s="1216"/>
      <c r="AN12" s="1224" t="str">
        <f>IF(AN9="","",IF(VLOOKUP(AN9,入力シート1!$B$5:$AM$54,17,0)=0,"",VLOOKUP(AN9,入力シート1!$B$5:$AM$54,17,0)&amp;"（"&amp;IF(VLOOKUP(AN9,入力シート1!$B$5:$AM$54,18,0)="特定","特","般")&amp;"-"&amp;VLOOKUP(AN9,入力シート1!$B$5:$AM$54,19,0)&amp;") 第"&amp;VLOOKUP(AN9,入力シート1!$B$5:$AM$54,20,0)&amp;"号"))</f>
        <v/>
      </c>
      <c r="AO12" s="1225"/>
      <c r="AP12" s="370"/>
      <c r="AQ12" s="371"/>
      <c r="AR12" s="1220"/>
      <c r="AS12" s="1214" t="s">
        <v>401</v>
      </c>
      <c r="AT12" s="1215"/>
      <c r="AU12" s="1216"/>
      <c r="AV12" s="1224" t="str">
        <f>IF(AV9="","",IF(VLOOKUP(AV9,入力シート1!$B$5:$AM$54,17,0)=0,"",VLOOKUP(AV9,入力シート1!$B$5:$AM$54,17,0)&amp;"（"&amp;IF(VLOOKUP(AV9,入力シート1!$B$5:$AM$54,18,0)="特定","特","般")&amp;"-"&amp;VLOOKUP(AV9,入力シート1!$B$5:$AM$54,19,0)&amp;") 第"&amp;VLOOKUP(AV9,入力シート1!$B$5:$AM$54,20,0)&amp;"号"))</f>
        <v/>
      </c>
      <c r="AW12" s="1225"/>
      <c r="AX12" s="359"/>
      <c r="AY12" s="359"/>
      <c r="AZ12" s="359"/>
      <c r="BA12" s="359"/>
      <c r="BB12" s="359"/>
      <c r="BC12" s="359"/>
      <c r="BD12" s="359"/>
    </row>
    <row r="13" spans="1:63" ht="24" customHeight="1">
      <c r="A13" s="1202" t="s">
        <v>402</v>
      </c>
      <c r="B13" s="1203"/>
      <c r="C13" s="1204"/>
      <c r="D13" s="1239"/>
      <c r="E13" s="1240"/>
      <c r="F13" s="360"/>
      <c r="G13" s="360"/>
      <c r="H13" s="360"/>
      <c r="I13" s="360"/>
      <c r="J13" s="360"/>
      <c r="K13" s="368"/>
      <c r="L13" s="1220"/>
      <c r="M13" s="1214" t="s">
        <v>371</v>
      </c>
      <c r="N13" s="1215"/>
      <c r="O13" s="1216"/>
      <c r="P13" s="1232" t="str">
        <f>IF(P9="","",VLOOKUP(P9,入力シート1!$B$5:$AM$54,34,0))</f>
        <v/>
      </c>
      <c r="Q13" s="1225"/>
      <c r="R13" s="370"/>
      <c r="S13" s="371"/>
      <c r="T13" s="1220"/>
      <c r="U13" s="1214" t="s">
        <v>371</v>
      </c>
      <c r="V13" s="1215"/>
      <c r="W13" s="1216"/>
      <c r="X13" s="1232" t="str">
        <f>IF(X9="","",VLOOKUP(X9,入力シート1!$B$5:$AM$54,34,0))</f>
        <v/>
      </c>
      <c r="Y13" s="1225"/>
      <c r="Z13" s="370"/>
      <c r="AA13" s="371"/>
      <c r="AB13" s="1220"/>
      <c r="AC13" s="1214" t="s">
        <v>371</v>
      </c>
      <c r="AD13" s="1215"/>
      <c r="AE13" s="1216"/>
      <c r="AF13" s="1232" t="str">
        <f>IF(AF9="","",VLOOKUP(AF9,入力シート1!$B$5:$AM$54,34,0))</f>
        <v/>
      </c>
      <c r="AG13" s="1225"/>
      <c r="AH13" s="370"/>
      <c r="AI13" s="371"/>
      <c r="AJ13" s="1220"/>
      <c r="AK13" s="1214" t="s">
        <v>371</v>
      </c>
      <c r="AL13" s="1215"/>
      <c r="AM13" s="1216"/>
      <c r="AN13" s="1232" t="str">
        <f>IF(AN9="","",VLOOKUP(AN9,入力シート1!$B$5:$AM$54,34,0))</f>
        <v/>
      </c>
      <c r="AO13" s="1225"/>
      <c r="AP13" s="370"/>
      <c r="AQ13" s="371"/>
      <c r="AR13" s="1220"/>
      <c r="AS13" s="1214" t="s">
        <v>371</v>
      </c>
      <c r="AT13" s="1215"/>
      <c r="AU13" s="1216"/>
      <c r="AV13" s="1232" t="str">
        <f>IF(AV9="","",VLOOKUP(AV9,入力シート1!$B$5:$AM$54,34,0))</f>
        <v/>
      </c>
      <c r="AW13" s="1225"/>
      <c r="AX13" s="359"/>
      <c r="AY13" s="359"/>
      <c r="AZ13" s="359"/>
      <c r="BA13" s="359"/>
      <c r="BB13" s="359"/>
      <c r="BC13" s="359"/>
      <c r="BD13" s="359"/>
    </row>
    <row r="14" spans="1:63" ht="24" customHeight="1" thickBot="1">
      <c r="A14" s="373"/>
      <c r="B14" s="1196" t="s">
        <v>374</v>
      </c>
      <c r="C14" s="1198"/>
      <c r="D14" s="1233"/>
      <c r="E14" s="1234"/>
      <c r="F14" s="360"/>
      <c r="G14" s="360"/>
      <c r="H14" s="360"/>
      <c r="I14" s="360"/>
      <c r="J14" s="360"/>
      <c r="K14" s="374"/>
      <c r="L14" s="1220"/>
      <c r="M14" s="1235" t="s">
        <v>403</v>
      </c>
      <c r="N14" s="1215"/>
      <c r="O14" s="1216"/>
      <c r="P14" s="1232" t="str">
        <f>IF(P9="","",VLOOKUP(P9,入力シート1!$B$5:$AM$54,34,0))</f>
        <v/>
      </c>
      <c r="Q14" s="1225"/>
      <c r="R14" s="371"/>
      <c r="S14" s="375"/>
      <c r="T14" s="1220"/>
      <c r="U14" s="1235" t="s">
        <v>403</v>
      </c>
      <c r="V14" s="1215"/>
      <c r="W14" s="1216"/>
      <c r="X14" s="1232" t="str">
        <f>IF(X9="","",VLOOKUP(X9,入力シート1!$B$5:$AM$54,34,0))</f>
        <v/>
      </c>
      <c r="Y14" s="1225"/>
      <c r="Z14" s="371"/>
      <c r="AA14" s="375"/>
      <c r="AB14" s="1220"/>
      <c r="AC14" s="1235" t="s">
        <v>403</v>
      </c>
      <c r="AD14" s="1215"/>
      <c r="AE14" s="1216"/>
      <c r="AF14" s="1232" t="str">
        <f>IF(AF9="","",VLOOKUP(AF9,入力シート1!$B$5:$AM$54,34,0))</f>
        <v/>
      </c>
      <c r="AG14" s="1225"/>
      <c r="AH14" s="371"/>
      <c r="AI14" s="375"/>
      <c r="AJ14" s="1220"/>
      <c r="AK14" s="1235" t="s">
        <v>403</v>
      </c>
      <c r="AL14" s="1215"/>
      <c r="AM14" s="1216"/>
      <c r="AN14" s="1232" t="str">
        <f>IF(AN9="","",VLOOKUP(AN9,入力シート1!$B$5:$AM$54,34,0))</f>
        <v/>
      </c>
      <c r="AO14" s="1225"/>
      <c r="AP14" s="371"/>
      <c r="AQ14" s="375"/>
      <c r="AR14" s="1220"/>
      <c r="AS14" s="1235" t="s">
        <v>403</v>
      </c>
      <c r="AT14" s="1215"/>
      <c r="AU14" s="1216"/>
      <c r="AV14" s="1232" t="str">
        <f>IF(AV9="","",VLOOKUP(AV9,入力シート1!$B$5:$AM$54,34,0))</f>
        <v/>
      </c>
      <c r="AW14" s="1225"/>
      <c r="AX14" s="359"/>
      <c r="AY14" s="359"/>
      <c r="AZ14" s="359"/>
      <c r="BA14" s="359"/>
      <c r="BB14" s="359"/>
      <c r="BC14" s="359"/>
      <c r="BD14" s="359"/>
    </row>
    <row r="15" spans="1:63" ht="24" customHeight="1">
      <c r="A15" s="1202" t="s">
        <v>402</v>
      </c>
      <c r="B15" s="1203"/>
      <c r="C15" s="1204"/>
      <c r="D15" s="1239"/>
      <c r="E15" s="1240"/>
      <c r="F15" s="360"/>
      <c r="G15" s="360"/>
      <c r="H15" s="360"/>
      <c r="I15" s="360"/>
      <c r="J15" s="359"/>
      <c r="K15" s="376"/>
      <c r="L15" s="1220"/>
      <c r="M15" s="377"/>
      <c r="N15" s="1248" t="s">
        <v>404</v>
      </c>
      <c r="O15" s="1216"/>
      <c r="P15" s="1242"/>
      <c r="Q15" s="1243"/>
      <c r="R15" s="378"/>
      <c r="S15" s="379"/>
      <c r="T15" s="1220"/>
      <c r="U15" s="377"/>
      <c r="V15" s="1248" t="s">
        <v>404</v>
      </c>
      <c r="W15" s="1216"/>
      <c r="X15" s="1242"/>
      <c r="Y15" s="1243"/>
      <c r="Z15" s="370"/>
      <c r="AA15" s="380"/>
      <c r="AB15" s="1220"/>
      <c r="AC15" s="377"/>
      <c r="AD15" s="1248" t="s">
        <v>404</v>
      </c>
      <c r="AE15" s="1216"/>
      <c r="AF15" s="1242"/>
      <c r="AG15" s="1243"/>
      <c r="AH15" s="370"/>
      <c r="AI15" s="380"/>
      <c r="AJ15" s="1220"/>
      <c r="AK15" s="377"/>
      <c r="AL15" s="1248" t="s">
        <v>404</v>
      </c>
      <c r="AM15" s="1216"/>
      <c r="AN15" s="1242"/>
      <c r="AO15" s="1243"/>
      <c r="AP15" s="370"/>
      <c r="AQ15" s="381"/>
      <c r="AR15" s="1220"/>
      <c r="AS15" s="377"/>
      <c r="AT15" s="1248" t="s">
        <v>404</v>
      </c>
      <c r="AU15" s="1216"/>
      <c r="AV15" s="1242"/>
      <c r="AW15" s="1243"/>
      <c r="AX15" s="359"/>
      <c r="AY15" s="359"/>
      <c r="AZ15" s="359"/>
      <c r="BA15" s="359"/>
      <c r="BB15" s="359"/>
      <c r="BC15" s="359"/>
      <c r="BD15" s="359"/>
    </row>
    <row r="16" spans="1:63" ht="24" customHeight="1">
      <c r="A16" s="373"/>
      <c r="B16" s="1196" t="s">
        <v>374</v>
      </c>
      <c r="C16" s="1198"/>
      <c r="D16" s="1233"/>
      <c r="E16" s="1234"/>
      <c r="F16" s="360"/>
      <c r="G16" s="360"/>
      <c r="H16" s="360"/>
      <c r="I16" s="360"/>
      <c r="J16" s="359"/>
      <c r="K16" s="382"/>
      <c r="L16" s="1220"/>
      <c r="M16" s="1235" t="s">
        <v>405</v>
      </c>
      <c r="N16" s="1244"/>
      <c r="O16" s="1245"/>
      <c r="P16" s="1246"/>
      <c r="Q16" s="1247"/>
      <c r="R16" s="370"/>
      <c r="S16" s="381"/>
      <c r="T16" s="1220"/>
      <c r="U16" s="1235" t="s">
        <v>405</v>
      </c>
      <c r="V16" s="1244"/>
      <c r="W16" s="1245"/>
      <c r="X16" s="1246"/>
      <c r="Y16" s="1247"/>
      <c r="Z16" s="370"/>
      <c r="AA16" s="380"/>
      <c r="AB16" s="1220"/>
      <c r="AC16" s="1235" t="s">
        <v>405</v>
      </c>
      <c r="AD16" s="1244"/>
      <c r="AE16" s="1245"/>
      <c r="AF16" s="1246"/>
      <c r="AG16" s="1247"/>
      <c r="AH16" s="370"/>
      <c r="AI16" s="380"/>
      <c r="AJ16" s="1220"/>
      <c r="AK16" s="1235" t="s">
        <v>405</v>
      </c>
      <c r="AL16" s="1244"/>
      <c r="AM16" s="1245"/>
      <c r="AN16" s="1246"/>
      <c r="AO16" s="1247"/>
      <c r="AP16" s="370"/>
      <c r="AQ16" s="381"/>
      <c r="AR16" s="1220"/>
      <c r="AS16" s="1235" t="s">
        <v>405</v>
      </c>
      <c r="AT16" s="1244"/>
      <c r="AU16" s="1245"/>
      <c r="AV16" s="1246"/>
      <c r="AW16" s="1247"/>
      <c r="AX16" s="359"/>
      <c r="AY16" s="359"/>
      <c r="AZ16" s="359"/>
      <c r="BA16" s="359"/>
      <c r="BB16" s="359"/>
      <c r="BC16" s="359"/>
      <c r="BD16" s="359"/>
    </row>
    <row r="17" spans="1:56" ht="24" customHeight="1">
      <c r="A17" s="360"/>
      <c r="B17" s="360"/>
      <c r="C17" s="360"/>
      <c r="D17" s="360"/>
      <c r="E17" s="360"/>
      <c r="F17" s="360"/>
      <c r="G17" s="360"/>
      <c r="H17" s="360"/>
      <c r="I17" s="360"/>
      <c r="J17" s="359"/>
      <c r="K17" s="382"/>
      <c r="L17" s="1221"/>
      <c r="M17" s="383"/>
      <c r="N17" s="1214" t="s">
        <v>374</v>
      </c>
      <c r="O17" s="1216"/>
      <c r="P17" s="1246"/>
      <c r="Q17" s="1247"/>
      <c r="R17" s="370"/>
      <c r="S17" s="381"/>
      <c r="T17" s="1221"/>
      <c r="U17" s="383"/>
      <c r="V17" s="1214" t="s">
        <v>374</v>
      </c>
      <c r="W17" s="1216"/>
      <c r="X17" s="1246"/>
      <c r="Y17" s="1247"/>
      <c r="Z17" s="370"/>
      <c r="AA17" s="380"/>
      <c r="AB17" s="1221"/>
      <c r="AC17" s="383"/>
      <c r="AD17" s="1214" t="s">
        <v>374</v>
      </c>
      <c r="AE17" s="1216"/>
      <c r="AF17" s="1246"/>
      <c r="AG17" s="1247"/>
      <c r="AH17" s="370"/>
      <c r="AI17" s="380"/>
      <c r="AJ17" s="1221"/>
      <c r="AK17" s="383"/>
      <c r="AL17" s="1214" t="s">
        <v>374</v>
      </c>
      <c r="AM17" s="1216"/>
      <c r="AN17" s="1246"/>
      <c r="AO17" s="1247"/>
      <c r="AP17" s="370"/>
      <c r="AQ17" s="381"/>
      <c r="AR17" s="1221"/>
      <c r="AS17" s="383"/>
      <c r="AT17" s="1214" t="s">
        <v>374</v>
      </c>
      <c r="AU17" s="1216"/>
      <c r="AV17" s="1246"/>
      <c r="AW17" s="1247"/>
      <c r="AX17" s="359"/>
      <c r="AY17" s="359"/>
      <c r="AZ17" s="359"/>
      <c r="BA17" s="359"/>
      <c r="BB17" s="359"/>
      <c r="BC17" s="359"/>
      <c r="BD17" s="359"/>
    </row>
    <row r="18" spans="1:56" ht="24" customHeight="1">
      <c r="A18" s="360"/>
      <c r="B18" s="360"/>
      <c r="C18" s="360"/>
      <c r="D18" s="360"/>
      <c r="E18" s="360"/>
      <c r="F18" s="360"/>
      <c r="G18" s="360"/>
      <c r="H18" s="360"/>
      <c r="I18" s="360"/>
      <c r="J18" s="359"/>
      <c r="K18" s="382"/>
      <c r="L18" s="1214" t="s">
        <v>392</v>
      </c>
      <c r="M18" s="1216"/>
      <c r="N18" s="1249" t="str">
        <f>IF(P9="","",VLOOKUP(P9,入力シート1!$B$5:$AM$54,8,0))</f>
        <v/>
      </c>
      <c r="O18" s="1250"/>
      <c r="P18" s="1251" t="str">
        <f>IF(P9="","",VLOOKUP(P9,入力シート1!$B$5:$AM$54,9,0))</f>
        <v/>
      </c>
      <c r="Q18" s="1252"/>
      <c r="R18" s="370"/>
      <c r="S18" s="381"/>
      <c r="T18" s="1214" t="s">
        <v>392</v>
      </c>
      <c r="U18" s="1216"/>
      <c r="V18" s="1249" t="str">
        <f>IF(X9="","",VLOOKUP(X9,入力シート1!$B$5:$AM$54,8,0))</f>
        <v/>
      </c>
      <c r="W18" s="1250"/>
      <c r="X18" s="1251" t="str">
        <f>IF(X9="","",VLOOKUP(X9,入力シート1!$B$5:$AM$54,9,0))</f>
        <v/>
      </c>
      <c r="Y18" s="1252"/>
      <c r="Z18" s="370"/>
      <c r="AA18" s="380"/>
      <c r="AB18" s="1214" t="s">
        <v>392</v>
      </c>
      <c r="AC18" s="1216"/>
      <c r="AD18" s="1249" t="str">
        <f>IF(AF9="","",VLOOKUP(AF9,入力シート1!$B$5:$AM$54,8,0))</f>
        <v/>
      </c>
      <c r="AE18" s="1250"/>
      <c r="AF18" s="1251" t="str">
        <f>IF(AF9="","",VLOOKUP(AF9,入力シート1!$B$5:$AM$54,9,0))</f>
        <v/>
      </c>
      <c r="AG18" s="1252"/>
      <c r="AH18" s="370"/>
      <c r="AI18" s="380"/>
      <c r="AJ18" s="1214" t="s">
        <v>392</v>
      </c>
      <c r="AK18" s="1216"/>
      <c r="AL18" s="1249" t="str">
        <f>IF(AN9="","",VLOOKUP(AN9,入力シート1!$B$5:$AM$54,8,0))</f>
        <v/>
      </c>
      <c r="AM18" s="1250"/>
      <c r="AN18" s="1251" t="str">
        <f>IF(AN9="","",VLOOKUP(AN9,入力シート1!$B$5:$AM$54,9,0))</f>
        <v/>
      </c>
      <c r="AO18" s="1252"/>
      <c r="AP18" s="370"/>
      <c r="AQ18" s="381"/>
      <c r="AR18" s="1214" t="s">
        <v>392</v>
      </c>
      <c r="AS18" s="1216"/>
      <c r="AT18" s="1249" t="str">
        <f>IF(AV9="","",VLOOKUP(AV9,入力シート1!$B$5:$AM$54,8,0))</f>
        <v/>
      </c>
      <c r="AU18" s="1250"/>
      <c r="AV18" s="1251" t="str">
        <f>IF(AV9="","",VLOOKUP(AV9,入力シート1!$B$5:$AM$54,9,0))</f>
        <v/>
      </c>
      <c r="AW18" s="1252"/>
      <c r="AX18" s="359"/>
      <c r="AY18" s="359"/>
      <c r="AZ18" s="359"/>
      <c r="BA18" s="359"/>
      <c r="BB18" s="359"/>
      <c r="BC18" s="359"/>
      <c r="BD18" s="359"/>
    </row>
    <row r="19" spans="1:56" ht="21.75" customHeight="1">
      <c r="A19" s="360"/>
      <c r="B19" s="360"/>
      <c r="C19" s="360"/>
      <c r="D19" s="360"/>
      <c r="E19" s="360"/>
      <c r="F19" s="360"/>
      <c r="G19" s="360"/>
      <c r="H19" s="360"/>
      <c r="I19" s="360"/>
      <c r="J19" s="359"/>
      <c r="K19" s="382"/>
      <c r="L19" s="370"/>
      <c r="M19" s="370"/>
      <c r="N19" s="384"/>
      <c r="O19" s="385"/>
      <c r="P19" s="385"/>
      <c r="Q19" s="385"/>
      <c r="R19" s="370"/>
      <c r="S19" s="381"/>
      <c r="T19" s="370"/>
      <c r="U19" s="370"/>
      <c r="V19" s="384"/>
      <c r="W19" s="385"/>
      <c r="X19" s="385"/>
      <c r="Y19" s="385"/>
      <c r="Z19" s="370"/>
      <c r="AA19" s="380"/>
      <c r="AB19" s="370"/>
      <c r="AC19" s="370"/>
      <c r="AD19" s="384"/>
      <c r="AE19" s="385"/>
      <c r="AF19" s="385"/>
      <c r="AG19" s="385"/>
      <c r="AH19" s="370"/>
      <c r="AI19" s="380"/>
      <c r="AJ19" s="370"/>
      <c r="AK19" s="370"/>
      <c r="AL19" s="384"/>
      <c r="AM19" s="385"/>
      <c r="AN19" s="385"/>
      <c r="AO19" s="385"/>
      <c r="AP19" s="370"/>
      <c r="AQ19" s="381"/>
      <c r="AR19" s="370"/>
      <c r="AS19" s="370"/>
      <c r="AT19" s="384"/>
      <c r="AU19" s="385"/>
      <c r="AV19" s="385"/>
      <c r="AW19" s="385"/>
      <c r="AX19" s="359"/>
      <c r="AY19" s="369"/>
      <c r="AZ19" s="369"/>
      <c r="BA19" s="369"/>
      <c r="BB19" s="369"/>
      <c r="BC19" s="369"/>
      <c r="BD19" s="359"/>
    </row>
    <row r="20" spans="1:56" ht="24" customHeight="1">
      <c r="A20" s="360"/>
      <c r="B20" s="360"/>
      <c r="C20" s="360"/>
      <c r="D20" s="360"/>
      <c r="E20" s="360"/>
      <c r="F20" s="360"/>
      <c r="G20" s="360"/>
      <c r="H20" s="360"/>
      <c r="I20" s="360"/>
      <c r="J20" s="359"/>
      <c r="K20" s="382"/>
      <c r="L20" s="1219" t="str">
        <f>IF(P20="","",VLOOKUP(P20,入力シート1!$B$5:$AM$54,38,0)&amp;"工事")</f>
        <v/>
      </c>
      <c r="M20" s="1214" t="s">
        <v>395</v>
      </c>
      <c r="N20" s="1215"/>
      <c r="O20" s="1216"/>
      <c r="P20" s="1217"/>
      <c r="Q20" s="1218"/>
      <c r="R20" s="370"/>
      <c r="S20" s="371"/>
      <c r="T20" s="1219" t="str">
        <f>IF(X20="","",VLOOKUP(X20,入力シート1!$B$5:$AM$54,38,0)&amp;"工事")</f>
        <v/>
      </c>
      <c r="U20" s="1214" t="s">
        <v>395</v>
      </c>
      <c r="V20" s="1215"/>
      <c r="W20" s="1216"/>
      <c r="X20" s="1217"/>
      <c r="Y20" s="1218"/>
      <c r="Z20" s="370"/>
      <c r="AA20" s="371"/>
      <c r="AB20" s="1219" t="str">
        <f>IF(AF20="","",VLOOKUP(AF20,入力シート1!$B$5:$AM$54,38,0)&amp;"工事")</f>
        <v/>
      </c>
      <c r="AC20" s="1214" t="s">
        <v>395</v>
      </c>
      <c r="AD20" s="1215"/>
      <c r="AE20" s="1216"/>
      <c r="AF20" s="1217"/>
      <c r="AG20" s="1218"/>
      <c r="AH20" s="370"/>
      <c r="AI20" s="371"/>
      <c r="AJ20" s="1219" t="str">
        <f>IF(AN20="","",VLOOKUP(AN20,入力シート1!$B$5:$AM$54,38,0)&amp;"工事")</f>
        <v/>
      </c>
      <c r="AK20" s="1214" t="s">
        <v>395</v>
      </c>
      <c r="AL20" s="1215"/>
      <c r="AM20" s="1216"/>
      <c r="AN20" s="1217"/>
      <c r="AO20" s="1218"/>
      <c r="AP20" s="370"/>
      <c r="AQ20" s="371"/>
      <c r="AR20" s="1219" t="str">
        <f>IF(AV20="","",VLOOKUP(AV20,入力シート1!$B$5:$AM$54,38,0)&amp;"工事")</f>
        <v/>
      </c>
      <c r="AS20" s="1214" t="s">
        <v>395</v>
      </c>
      <c r="AT20" s="1215"/>
      <c r="AU20" s="1216"/>
      <c r="AV20" s="1217"/>
      <c r="AW20" s="1218"/>
      <c r="AX20" s="358"/>
      <c r="AY20" s="372"/>
      <c r="AZ20" s="372"/>
      <c r="BA20" s="372"/>
      <c r="BB20" s="372"/>
      <c r="BC20" s="372"/>
      <c r="BD20" s="359"/>
    </row>
    <row r="21" spans="1:56" ht="24" customHeight="1">
      <c r="A21" s="360"/>
      <c r="B21" s="360"/>
      <c r="C21" s="360"/>
      <c r="D21" s="360"/>
      <c r="E21" s="360"/>
      <c r="F21" s="360"/>
      <c r="G21" s="360"/>
      <c r="H21" s="360"/>
      <c r="I21" s="360"/>
      <c r="J21" s="359"/>
      <c r="K21" s="382"/>
      <c r="L21" s="1220"/>
      <c r="M21" s="1214" t="s">
        <v>397</v>
      </c>
      <c r="N21" s="1215"/>
      <c r="O21" s="1216"/>
      <c r="P21" s="1224" t="str">
        <f>IF(P20="","",VLOOKUP(P20,入力シート1!$B$5:$AM$54,3,0))</f>
        <v/>
      </c>
      <c r="Q21" s="1225"/>
      <c r="R21" s="370"/>
      <c r="S21" s="371"/>
      <c r="T21" s="1220"/>
      <c r="U21" s="1214" t="s">
        <v>397</v>
      </c>
      <c r="V21" s="1215"/>
      <c r="W21" s="1216"/>
      <c r="X21" s="1224" t="str">
        <f>IF(X20="","",VLOOKUP(X20,入力シート1!$B$5:$AM$54,3,0))</f>
        <v/>
      </c>
      <c r="Y21" s="1225"/>
      <c r="Z21" s="370"/>
      <c r="AA21" s="371"/>
      <c r="AB21" s="1220"/>
      <c r="AC21" s="1214" t="s">
        <v>397</v>
      </c>
      <c r="AD21" s="1215"/>
      <c r="AE21" s="1216"/>
      <c r="AF21" s="1224" t="str">
        <f>IF(AF20="","",VLOOKUP(AF20,入力シート1!$B$5:$AM$54,3,0))</f>
        <v/>
      </c>
      <c r="AG21" s="1225"/>
      <c r="AH21" s="370"/>
      <c r="AI21" s="371"/>
      <c r="AJ21" s="1220"/>
      <c r="AK21" s="1214" t="s">
        <v>397</v>
      </c>
      <c r="AL21" s="1215"/>
      <c r="AM21" s="1216"/>
      <c r="AN21" s="1224" t="str">
        <f>IF(AN20="","",VLOOKUP(AN20,入力シート1!$B$5:$AM$54,3,0))</f>
        <v/>
      </c>
      <c r="AO21" s="1225"/>
      <c r="AP21" s="370"/>
      <c r="AQ21" s="371"/>
      <c r="AR21" s="1220"/>
      <c r="AS21" s="1214" t="s">
        <v>397</v>
      </c>
      <c r="AT21" s="1215"/>
      <c r="AU21" s="1216"/>
      <c r="AV21" s="1224" t="str">
        <f>IF(AV20="","",VLOOKUP(AV20,入力シート1!$B$5:$AM$54,3,0))</f>
        <v/>
      </c>
      <c r="AW21" s="1225"/>
      <c r="AX21" s="358"/>
      <c r="AY21" s="372"/>
      <c r="AZ21" s="372"/>
      <c r="BA21" s="372"/>
      <c r="BB21" s="372"/>
      <c r="BC21" s="372"/>
      <c r="BD21" s="359"/>
    </row>
    <row r="22" spans="1:56" ht="24" customHeight="1">
      <c r="A22" s="360"/>
      <c r="B22" s="360"/>
      <c r="C22" s="360"/>
      <c r="D22" s="360"/>
      <c r="E22" s="360"/>
      <c r="F22" s="360"/>
      <c r="G22" s="360"/>
      <c r="H22" s="1206"/>
      <c r="I22" s="1206"/>
      <c r="J22" s="359"/>
      <c r="K22" s="382"/>
      <c r="L22" s="1220"/>
      <c r="M22" s="1214" t="s">
        <v>398</v>
      </c>
      <c r="N22" s="1215"/>
      <c r="O22" s="1216"/>
      <c r="P22" s="1224" t="str">
        <f>IF(P20="","",IF(VLOOKUP(P20,入力シート1!$B$5:$AM$54,12,0)=0,"",VLOOKUP(P20,入力シート1!$B$5:$AM$54,12,0)&amp;"（"&amp;IF(VLOOKUP(P20,入力シート1!$B$5:$AM$54,13,0)="特定","特","般")&amp;"-"&amp;VLOOKUP(P20,入力シート1!$B$5:$AM$54,14,0)&amp;") 第"&amp;VLOOKUP(P20,入力シート1!$B$5:$AM$54,15,0)&amp;"号"))</f>
        <v/>
      </c>
      <c r="Q22" s="1225"/>
      <c r="R22" s="370"/>
      <c r="S22" s="371"/>
      <c r="T22" s="1220"/>
      <c r="U22" s="1214" t="s">
        <v>398</v>
      </c>
      <c r="V22" s="1215"/>
      <c r="W22" s="1216"/>
      <c r="X22" s="1224" t="str">
        <f>IF(X20="","",IF(VLOOKUP(X20,入力シート1!$B$5:$AM$54,12,0)=0,"",VLOOKUP(X20,入力シート1!$B$5:$AM$54,12,0)&amp;"（"&amp;IF(VLOOKUP(X20,入力シート1!$B$5:$AM$54,13,0)="特定","特","般")&amp;"-"&amp;VLOOKUP(X20,入力シート1!$B$5:$AM$54,14,0)&amp;") 第"&amp;VLOOKUP(X20,入力シート1!$B$5:$AM$54,15,0)&amp;"号"))</f>
        <v/>
      </c>
      <c r="Y22" s="1225"/>
      <c r="Z22" s="370"/>
      <c r="AA22" s="371"/>
      <c r="AB22" s="1220"/>
      <c r="AC22" s="1214" t="s">
        <v>398</v>
      </c>
      <c r="AD22" s="1215"/>
      <c r="AE22" s="1216"/>
      <c r="AF22" s="1224" t="str">
        <f>IF(AF20="","",IF(VLOOKUP(AF20,入力シート1!$B$5:$AM$54,12,0)=0,"",VLOOKUP(AF20,入力シート1!$B$5:$AM$54,12,0)&amp;"（"&amp;IF(VLOOKUP(AF20,入力シート1!$B$5:$AM$54,13,0)="特定","特","般")&amp;"-"&amp;VLOOKUP(AF20,入力シート1!$B$5:$AM$54,14,0)&amp;") 第"&amp;VLOOKUP(AF20,入力シート1!$B$5:$AM$54,15,0)&amp;"号"))</f>
        <v/>
      </c>
      <c r="AG22" s="1225"/>
      <c r="AH22" s="370"/>
      <c r="AI22" s="371"/>
      <c r="AJ22" s="1220"/>
      <c r="AK22" s="1214" t="s">
        <v>398</v>
      </c>
      <c r="AL22" s="1215"/>
      <c r="AM22" s="1216"/>
      <c r="AN22" s="1224" t="str">
        <f>IF(AN20="","",IF(VLOOKUP(AN20,入力シート1!$B$5:$AM$54,12,0)=0,"",VLOOKUP(AN20,入力シート1!$B$5:$AM$54,12,0)&amp;"（"&amp;IF(VLOOKUP(AN20,入力シート1!$B$5:$AM$54,13,0)="特定","特","般")&amp;"-"&amp;VLOOKUP(AN20,入力シート1!$B$5:$AM$54,14,0)&amp;") 第"&amp;VLOOKUP(AN20,入力シート1!$B$5:$AM$54,15,0)&amp;"号"))</f>
        <v/>
      </c>
      <c r="AO22" s="1225"/>
      <c r="AP22" s="370"/>
      <c r="AQ22" s="371"/>
      <c r="AR22" s="1220"/>
      <c r="AS22" s="1214" t="s">
        <v>398</v>
      </c>
      <c r="AT22" s="1215"/>
      <c r="AU22" s="1216"/>
      <c r="AV22" s="1224" t="str">
        <f>IF(AV20="","",IF(VLOOKUP(AV20,入力シート1!$B$5:$AM$54,12,0)=0,"",VLOOKUP(AV20,入力シート1!$B$5:$AM$54,12,0)&amp;"（"&amp;IF(VLOOKUP(AV20,入力シート1!$B$5:$AM$54,13,0)="特定","特","般")&amp;"-"&amp;VLOOKUP(AV20,入力シート1!$B$5:$AM$54,14,0)&amp;") 第"&amp;VLOOKUP(AV20,入力シート1!$B$5:$AM$54,15,0)&amp;"号"))</f>
        <v/>
      </c>
      <c r="AW22" s="1225"/>
      <c r="AX22" s="358"/>
      <c r="AY22" s="372"/>
      <c r="AZ22" s="372"/>
      <c r="BA22" s="372"/>
      <c r="BB22" s="372"/>
      <c r="BC22" s="372"/>
      <c r="BD22" s="359"/>
    </row>
    <row r="23" spans="1:56" ht="24" customHeight="1" thickBot="1">
      <c r="A23" s="360"/>
      <c r="B23" s="360"/>
      <c r="C23" s="360"/>
      <c r="D23" s="360"/>
      <c r="E23" s="360"/>
      <c r="F23" s="360"/>
      <c r="G23" s="386"/>
      <c r="H23" s="1196" t="s">
        <v>406</v>
      </c>
      <c r="I23" s="1198"/>
      <c r="J23" s="359"/>
      <c r="K23" s="382"/>
      <c r="L23" s="1220"/>
      <c r="M23" s="1214" t="s">
        <v>401</v>
      </c>
      <c r="N23" s="1215"/>
      <c r="O23" s="1216"/>
      <c r="P23" s="1224" t="str">
        <f>IF(P20="","",IF(VLOOKUP(P20,入力シート1!$B$5:$AM$54,17,0)=0,"",VLOOKUP(P20,入力シート1!$B$5:$AM$54,17,0)&amp;"（"&amp;IF(VLOOKUP(P20,入力シート1!$B$5:$AM$54,18,0)="特定","特","般")&amp;"-"&amp;VLOOKUP(P20,入力シート1!$B$5:$AM$54,19,0)&amp;") 第"&amp;VLOOKUP(P20,入力シート1!$B$5:$AM$54,20,0)&amp;"号"))</f>
        <v/>
      </c>
      <c r="Q23" s="1225"/>
      <c r="R23" s="370"/>
      <c r="S23" s="371"/>
      <c r="T23" s="1220"/>
      <c r="U23" s="1214" t="s">
        <v>401</v>
      </c>
      <c r="V23" s="1215"/>
      <c r="W23" s="1216"/>
      <c r="X23" s="1224" t="str">
        <f>IF(X20="","",IF(VLOOKUP(X20,入力シート1!$B$5:$AM$54,17,0)=0,"",VLOOKUP(X20,入力シート1!$B$5:$AM$54,17,0)&amp;"（"&amp;IF(VLOOKUP(X20,入力シート1!$B$5:$AM$54,18,0)="特定","特","般")&amp;"-"&amp;VLOOKUP(X20,入力シート1!$B$5:$AM$54,19,0)&amp;") 第"&amp;VLOOKUP(X20,入力シート1!$B$5:$AM$54,20,0)&amp;"号"))</f>
        <v/>
      </c>
      <c r="Y23" s="1225"/>
      <c r="Z23" s="370"/>
      <c r="AA23" s="371"/>
      <c r="AB23" s="1220"/>
      <c r="AC23" s="1214" t="s">
        <v>401</v>
      </c>
      <c r="AD23" s="1215"/>
      <c r="AE23" s="1216"/>
      <c r="AF23" s="1224" t="str">
        <f>IF(AF20="","",IF(VLOOKUP(AF20,入力シート1!$B$5:$AM$54,17,0)=0,"",VLOOKUP(AF20,入力シート1!$B$5:$AM$54,17,0)&amp;"（"&amp;IF(VLOOKUP(AF20,入力シート1!$B$5:$AM$54,18,0)="特定","特","般")&amp;"-"&amp;VLOOKUP(AF20,入力シート1!$B$5:$AM$54,19,0)&amp;") 第"&amp;VLOOKUP(AF20,入力シート1!$B$5:$AM$54,20,0)&amp;"号"))</f>
        <v/>
      </c>
      <c r="AG23" s="1225"/>
      <c r="AH23" s="370"/>
      <c r="AI23" s="371"/>
      <c r="AJ23" s="1220"/>
      <c r="AK23" s="1214" t="s">
        <v>401</v>
      </c>
      <c r="AL23" s="1215"/>
      <c r="AM23" s="1216"/>
      <c r="AN23" s="1224" t="str">
        <f>IF(AN20="","",IF(VLOOKUP(AN20,入力シート1!$B$5:$AM$54,17,0)=0,"",VLOOKUP(AN20,入力シート1!$B$5:$AM$54,17,0)&amp;"（"&amp;IF(VLOOKUP(AN20,入力シート1!$B$5:$AM$54,18,0)="特定","特","般")&amp;"-"&amp;VLOOKUP(AN20,入力シート1!$B$5:$AM$54,19,0)&amp;") 第"&amp;VLOOKUP(AN20,入力シート1!$B$5:$AM$54,20,0)&amp;"号"))</f>
        <v/>
      </c>
      <c r="AO23" s="1225"/>
      <c r="AP23" s="370"/>
      <c r="AQ23" s="371"/>
      <c r="AR23" s="1220"/>
      <c r="AS23" s="1214" t="s">
        <v>401</v>
      </c>
      <c r="AT23" s="1215"/>
      <c r="AU23" s="1216"/>
      <c r="AV23" s="1224" t="str">
        <f>IF(AV20="","",IF(VLOOKUP(AV20,入力シート1!$B$5:$AM$54,17,0)=0,"",VLOOKUP(AV20,入力シート1!$B$5:$AM$54,17,0)&amp;"（"&amp;IF(VLOOKUP(AV20,入力シート1!$B$5:$AM$54,18,0)="特定","特","般")&amp;"-"&amp;VLOOKUP(AV20,入力シート1!$B$5:$AM$54,19,0)&amp;") 第"&amp;VLOOKUP(AV20,入力シート1!$B$5:$AM$54,20,0)&amp;"号"))</f>
        <v/>
      </c>
      <c r="AW23" s="1225"/>
      <c r="AX23" s="359"/>
      <c r="AY23" s="359"/>
      <c r="AZ23" s="359"/>
      <c r="BA23" s="359"/>
      <c r="BB23" s="359"/>
      <c r="BC23" s="359"/>
      <c r="BD23" s="359"/>
    </row>
    <row r="24" spans="1:56" ht="24" customHeight="1">
      <c r="A24" s="360"/>
      <c r="B24" s="360"/>
      <c r="C24" s="360"/>
      <c r="D24" s="360"/>
      <c r="E24" s="360"/>
      <c r="F24" s="360"/>
      <c r="G24" s="387"/>
      <c r="H24" s="1239" t="s">
        <v>412</v>
      </c>
      <c r="I24" s="1240"/>
      <c r="J24" s="359"/>
      <c r="K24" s="382"/>
      <c r="L24" s="1220"/>
      <c r="M24" s="1214" t="s">
        <v>371</v>
      </c>
      <c r="N24" s="1215"/>
      <c r="O24" s="1216"/>
      <c r="P24" s="1232" t="str">
        <f>IF(P20="","",VLOOKUP(P20,入力シート1!$B$5:$AM$54,34,0))</f>
        <v/>
      </c>
      <c r="Q24" s="1225"/>
      <c r="R24" s="370"/>
      <c r="S24" s="371"/>
      <c r="T24" s="1220"/>
      <c r="U24" s="1214" t="s">
        <v>371</v>
      </c>
      <c r="V24" s="1215"/>
      <c r="W24" s="1216"/>
      <c r="X24" s="1232" t="str">
        <f>IF(X20="","",VLOOKUP(X20,入力シート1!$B$5:$AM$54,34,0))</f>
        <v/>
      </c>
      <c r="Y24" s="1225"/>
      <c r="Z24" s="370"/>
      <c r="AA24" s="371"/>
      <c r="AB24" s="1220"/>
      <c r="AC24" s="1214" t="s">
        <v>371</v>
      </c>
      <c r="AD24" s="1215"/>
      <c r="AE24" s="1216"/>
      <c r="AF24" s="1232" t="str">
        <f>IF(AF20="","",VLOOKUP(AF20,入力シート1!$B$5:$AM$54,34,0))</f>
        <v/>
      </c>
      <c r="AG24" s="1225"/>
      <c r="AH24" s="370"/>
      <c r="AI24" s="371"/>
      <c r="AJ24" s="1220"/>
      <c r="AK24" s="1214" t="s">
        <v>371</v>
      </c>
      <c r="AL24" s="1215"/>
      <c r="AM24" s="1216"/>
      <c r="AN24" s="1232" t="str">
        <f>IF(AN20="","",VLOOKUP(AN20,入力シート1!$B$5:$AM$54,34,0))</f>
        <v/>
      </c>
      <c r="AO24" s="1225"/>
      <c r="AP24" s="370"/>
      <c r="AQ24" s="371"/>
      <c r="AR24" s="1220"/>
      <c r="AS24" s="1214" t="s">
        <v>371</v>
      </c>
      <c r="AT24" s="1215"/>
      <c r="AU24" s="1216"/>
      <c r="AV24" s="1232" t="str">
        <f>IF(AV20="","",VLOOKUP(AV20,入力シート1!$B$5:$AM$54,34,0))</f>
        <v/>
      </c>
      <c r="AW24" s="1225"/>
      <c r="AX24" s="359"/>
      <c r="AY24" s="359"/>
      <c r="AZ24" s="359"/>
      <c r="BA24" s="359"/>
      <c r="BB24" s="359"/>
      <c r="BC24" s="359"/>
      <c r="BD24" s="359"/>
    </row>
    <row r="25" spans="1:56" ht="24" customHeight="1" thickBot="1">
      <c r="A25" s="1202" t="s">
        <v>407</v>
      </c>
      <c r="B25" s="1203"/>
      <c r="C25" s="1204"/>
      <c r="D25" s="1196" t="s">
        <v>408</v>
      </c>
      <c r="E25" s="1198"/>
      <c r="F25" s="360"/>
      <c r="G25" s="388"/>
      <c r="H25" s="389"/>
      <c r="I25" s="389"/>
      <c r="J25" s="359"/>
      <c r="K25" s="390"/>
      <c r="L25" s="1220"/>
      <c r="M25" s="1235" t="s">
        <v>403</v>
      </c>
      <c r="N25" s="1215"/>
      <c r="O25" s="1216"/>
      <c r="P25" s="1232" t="str">
        <f>IF(P20="","",VLOOKUP(P20,入力シート1!$B$5:$AM$54,34,0))</f>
        <v/>
      </c>
      <c r="Q25" s="1225"/>
      <c r="R25" s="371"/>
      <c r="S25" s="375"/>
      <c r="T25" s="1220"/>
      <c r="U25" s="1235" t="s">
        <v>403</v>
      </c>
      <c r="V25" s="1215"/>
      <c r="W25" s="1216"/>
      <c r="X25" s="1232" t="str">
        <f>IF(X20="","",VLOOKUP(X20,入力シート1!$B$5:$AM$54,34,0))</f>
        <v/>
      </c>
      <c r="Y25" s="1225"/>
      <c r="Z25" s="371"/>
      <c r="AA25" s="375"/>
      <c r="AB25" s="1220"/>
      <c r="AC25" s="1235" t="s">
        <v>403</v>
      </c>
      <c r="AD25" s="1215"/>
      <c r="AE25" s="1216"/>
      <c r="AF25" s="1232" t="str">
        <f>IF(AF20="","",VLOOKUP(AF20,入力シート1!$B$5:$AM$54,34,0))</f>
        <v/>
      </c>
      <c r="AG25" s="1225"/>
      <c r="AH25" s="371"/>
      <c r="AI25" s="375"/>
      <c r="AJ25" s="1220"/>
      <c r="AK25" s="1235" t="s">
        <v>403</v>
      </c>
      <c r="AL25" s="1215"/>
      <c r="AM25" s="1216"/>
      <c r="AN25" s="1232" t="str">
        <f>IF(AN20="","",VLOOKUP(AN20,入力シート1!$B$5:$AM$54,34,0))</f>
        <v/>
      </c>
      <c r="AO25" s="1225"/>
      <c r="AP25" s="371"/>
      <c r="AQ25" s="375"/>
      <c r="AR25" s="1220"/>
      <c r="AS25" s="1235" t="s">
        <v>403</v>
      </c>
      <c r="AT25" s="1215"/>
      <c r="AU25" s="1216"/>
      <c r="AV25" s="1232" t="str">
        <f>IF(AV20="","",VLOOKUP(AV20,入力シート1!$B$5:$AM$54,34,0))</f>
        <v/>
      </c>
      <c r="AW25" s="1225"/>
      <c r="AX25" s="359"/>
      <c r="AY25" s="359"/>
      <c r="AZ25" s="359"/>
      <c r="BA25" s="359"/>
      <c r="BB25" s="359"/>
      <c r="BC25" s="359"/>
      <c r="BD25" s="359"/>
    </row>
    <row r="26" spans="1:56" ht="24" customHeight="1">
      <c r="A26" s="1205"/>
      <c r="B26" s="1206"/>
      <c r="C26" s="1207"/>
      <c r="D26" s="1222" t="str">
        <f>工事情報入力!C10</f>
        <v>建設　太郎</v>
      </c>
      <c r="E26" s="1223"/>
      <c r="F26" s="360"/>
      <c r="G26" s="387"/>
      <c r="H26" s="360"/>
      <c r="I26" s="360"/>
      <c r="J26" s="391"/>
      <c r="K26" s="376"/>
      <c r="L26" s="1220"/>
      <c r="M26" s="377"/>
      <c r="N26" s="1248" t="s">
        <v>404</v>
      </c>
      <c r="O26" s="1216"/>
      <c r="P26" s="1242"/>
      <c r="Q26" s="1243"/>
      <c r="R26" s="370"/>
      <c r="S26" s="381"/>
      <c r="T26" s="1220"/>
      <c r="U26" s="377"/>
      <c r="V26" s="1248" t="s">
        <v>404</v>
      </c>
      <c r="W26" s="1216"/>
      <c r="X26" s="1242"/>
      <c r="Y26" s="1243"/>
      <c r="Z26" s="370"/>
      <c r="AA26" s="380"/>
      <c r="AB26" s="1220"/>
      <c r="AC26" s="377"/>
      <c r="AD26" s="1248" t="s">
        <v>404</v>
      </c>
      <c r="AE26" s="1216"/>
      <c r="AF26" s="1242"/>
      <c r="AG26" s="1243"/>
      <c r="AH26" s="370"/>
      <c r="AI26" s="380"/>
      <c r="AJ26" s="1220"/>
      <c r="AK26" s="377"/>
      <c r="AL26" s="1248" t="s">
        <v>404</v>
      </c>
      <c r="AM26" s="1216"/>
      <c r="AN26" s="1242"/>
      <c r="AO26" s="1243"/>
      <c r="AP26" s="370"/>
      <c r="AQ26" s="381"/>
      <c r="AR26" s="1220"/>
      <c r="AS26" s="377"/>
      <c r="AT26" s="1248" t="s">
        <v>404</v>
      </c>
      <c r="AU26" s="1216"/>
      <c r="AV26" s="1242"/>
      <c r="AW26" s="1243"/>
      <c r="AX26" s="359"/>
      <c r="AY26" s="359"/>
      <c r="AZ26" s="359"/>
      <c r="BA26" s="359"/>
      <c r="BB26" s="359"/>
      <c r="BC26" s="359"/>
      <c r="BD26" s="359"/>
    </row>
    <row r="27" spans="1:56" ht="24" customHeight="1" thickBot="1">
      <c r="A27" s="360"/>
      <c r="B27" s="360"/>
      <c r="C27" s="360"/>
      <c r="D27" s="392"/>
      <c r="E27" s="389"/>
      <c r="F27" s="389"/>
      <c r="G27" s="393"/>
      <c r="H27" s="1196" t="s">
        <v>409</v>
      </c>
      <c r="I27" s="1198"/>
      <c r="J27" s="359"/>
      <c r="K27" s="382"/>
      <c r="L27" s="1220"/>
      <c r="M27" s="1235" t="s">
        <v>405</v>
      </c>
      <c r="N27" s="1244"/>
      <c r="O27" s="1245"/>
      <c r="P27" s="1246"/>
      <c r="Q27" s="1247"/>
      <c r="R27" s="370"/>
      <c r="S27" s="381"/>
      <c r="T27" s="1220"/>
      <c r="U27" s="1235" t="s">
        <v>405</v>
      </c>
      <c r="V27" s="1244"/>
      <c r="W27" s="1245"/>
      <c r="X27" s="1246"/>
      <c r="Y27" s="1247"/>
      <c r="Z27" s="370"/>
      <c r="AA27" s="380"/>
      <c r="AB27" s="1220"/>
      <c r="AC27" s="1235" t="s">
        <v>405</v>
      </c>
      <c r="AD27" s="1244"/>
      <c r="AE27" s="1245"/>
      <c r="AF27" s="1246"/>
      <c r="AG27" s="1247"/>
      <c r="AH27" s="370"/>
      <c r="AI27" s="380"/>
      <c r="AJ27" s="1220"/>
      <c r="AK27" s="1235" t="s">
        <v>405</v>
      </c>
      <c r="AL27" s="1244"/>
      <c r="AM27" s="1245"/>
      <c r="AN27" s="1246"/>
      <c r="AO27" s="1247"/>
      <c r="AP27" s="370"/>
      <c r="AQ27" s="381"/>
      <c r="AR27" s="1220"/>
      <c r="AS27" s="1235" t="s">
        <v>405</v>
      </c>
      <c r="AT27" s="1244"/>
      <c r="AU27" s="1245"/>
      <c r="AV27" s="1246"/>
      <c r="AW27" s="1247"/>
      <c r="AX27" s="359"/>
      <c r="AY27" s="359"/>
      <c r="AZ27" s="359"/>
      <c r="BA27" s="359"/>
      <c r="BB27" s="359"/>
      <c r="BC27" s="359"/>
      <c r="BD27" s="359"/>
    </row>
    <row r="28" spans="1:56" ht="24" customHeight="1">
      <c r="A28" s="360"/>
      <c r="B28" s="360"/>
      <c r="C28" s="360"/>
      <c r="D28" s="394"/>
      <c r="E28" s="395"/>
      <c r="F28" s="360"/>
      <c r="G28" s="360"/>
      <c r="H28" s="1239" t="s">
        <v>400</v>
      </c>
      <c r="I28" s="1240"/>
      <c r="J28" s="359"/>
      <c r="K28" s="382"/>
      <c r="L28" s="1221"/>
      <c r="M28" s="383"/>
      <c r="N28" s="1214" t="s">
        <v>374</v>
      </c>
      <c r="O28" s="1216"/>
      <c r="P28" s="1246"/>
      <c r="Q28" s="1247"/>
      <c r="R28" s="370"/>
      <c r="S28" s="381"/>
      <c r="T28" s="1221"/>
      <c r="U28" s="383"/>
      <c r="V28" s="1214" t="s">
        <v>374</v>
      </c>
      <c r="W28" s="1216"/>
      <c r="X28" s="1246"/>
      <c r="Y28" s="1247"/>
      <c r="Z28" s="370"/>
      <c r="AA28" s="380"/>
      <c r="AB28" s="1221"/>
      <c r="AC28" s="383"/>
      <c r="AD28" s="1214" t="s">
        <v>374</v>
      </c>
      <c r="AE28" s="1216"/>
      <c r="AF28" s="1246"/>
      <c r="AG28" s="1247"/>
      <c r="AH28" s="370"/>
      <c r="AI28" s="380"/>
      <c r="AJ28" s="1221"/>
      <c r="AK28" s="383"/>
      <c r="AL28" s="1214" t="s">
        <v>374</v>
      </c>
      <c r="AM28" s="1216"/>
      <c r="AN28" s="1246"/>
      <c r="AO28" s="1247"/>
      <c r="AP28" s="370"/>
      <c r="AQ28" s="381"/>
      <c r="AR28" s="1221"/>
      <c r="AS28" s="383"/>
      <c r="AT28" s="1214" t="s">
        <v>374</v>
      </c>
      <c r="AU28" s="1216"/>
      <c r="AV28" s="1246"/>
      <c r="AW28" s="1247"/>
      <c r="AX28" s="359"/>
      <c r="AY28" s="359"/>
      <c r="AZ28" s="359"/>
      <c r="BA28" s="359"/>
      <c r="BB28" s="359"/>
      <c r="BC28" s="359"/>
      <c r="BD28" s="359"/>
    </row>
    <row r="29" spans="1:56" ht="24" customHeight="1">
      <c r="A29" s="1202" t="s">
        <v>410</v>
      </c>
      <c r="B29" s="1203"/>
      <c r="C29" s="1204"/>
      <c r="D29" s="1239" t="s">
        <v>400</v>
      </c>
      <c r="E29" s="1240"/>
      <c r="F29" s="360"/>
      <c r="G29" s="360"/>
      <c r="H29" s="360"/>
      <c r="I29" s="360"/>
      <c r="J29" s="359"/>
      <c r="K29" s="382"/>
      <c r="L29" s="1214" t="s">
        <v>392</v>
      </c>
      <c r="M29" s="1216"/>
      <c r="N29" s="1249" t="str">
        <f>IF(P20="","",VLOOKUP(P20,入力シート1!$B$5:$AM$54,8,0))</f>
        <v/>
      </c>
      <c r="O29" s="1250"/>
      <c r="P29" s="1251" t="str">
        <f>IF(P20="","",VLOOKUP(P20,入力シート1!$B$5:$AM$54,9,0))</f>
        <v/>
      </c>
      <c r="Q29" s="1252"/>
      <c r="R29" s="370"/>
      <c r="S29" s="381"/>
      <c r="T29" s="1214" t="s">
        <v>392</v>
      </c>
      <c r="U29" s="1216"/>
      <c r="V29" s="1249" t="str">
        <f>IF(X20="","",VLOOKUP(X20,入力シート1!$B$5:$AM$54,8,0))</f>
        <v/>
      </c>
      <c r="W29" s="1250"/>
      <c r="X29" s="1251" t="str">
        <f>IF(X20="","",VLOOKUP(X20,入力シート1!$B$5:$AM$54,9,0))</f>
        <v/>
      </c>
      <c r="Y29" s="1252"/>
      <c r="Z29" s="370"/>
      <c r="AA29" s="380"/>
      <c r="AB29" s="1214" t="s">
        <v>392</v>
      </c>
      <c r="AC29" s="1216"/>
      <c r="AD29" s="1249" t="str">
        <f>IF(AF20="","",VLOOKUP(AF20,入力シート1!$B$5:$AM$54,8,0))</f>
        <v/>
      </c>
      <c r="AE29" s="1250"/>
      <c r="AF29" s="1251" t="str">
        <f>IF(AF20="","",VLOOKUP(AF20,入力シート1!$B$5:$AM$54,9,0))</f>
        <v/>
      </c>
      <c r="AG29" s="1252"/>
      <c r="AH29" s="370"/>
      <c r="AI29" s="380"/>
      <c r="AJ29" s="1214" t="s">
        <v>392</v>
      </c>
      <c r="AK29" s="1216"/>
      <c r="AL29" s="1249" t="str">
        <f>IF(AN20="","",VLOOKUP(AN20,入力シート1!$B$5:$AM$54,8,0))</f>
        <v/>
      </c>
      <c r="AM29" s="1250"/>
      <c r="AN29" s="1251" t="str">
        <f>IF(AN20="","",VLOOKUP(AN20,入力シート1!$B$5:$AM$54,9,0))</f>
        <v/>
      </c>
      <c r="AO29" s="1252"/>
      <c r="AP29" s="370"/>
      <c r="AQ29" s="381"/>
      <c r="AR29" s="1214" t="s">
        <v>392</v>
      </c>
      <c r="AS29" s="1216"/>
      <c r="AT29" s="1249" t="str">
        <f>IF(AV20="","",VLOOKUP(AV20,入力シート1!$B$5:$AM$54,8,0))</f>
        <v/>
      </c>
      <c r="AU29" s="1250"/>
      <c r="AV29" s="1251" t="str">
        <f>IF(AV20="","",VLOOKUP(AV20,入力シート1!$B$5:$AM$54,9,0))</f>
        <v/>
      </c>
      <c r="AW29" s="1252"/>
      <c r="AX29" s="359"/>
      <c r="AY29" s="359"/>
      <c r="AZ29" s="359"/>
      <c r="BA29" s="359"/>
      <c r="BB29" s="359"/>
      <c r="BC29" s="359"/>
      <c r="BD29" s="359"/>
    </row>
    <row r="30" spans="1:56" ht="25" customHeight="1">
      <c r="A30" s="1205"/>
      <c r="B30" s="1206"/>
      <c r="C30" s="1207"/>
      <c r="D30" s="1239" t="s">
        <v>400</v>
      </c>
      <c r="E30" s="1240"/>
      <c r="F30" s="360"/>
      <c r="G30" s="360"/>
      <c r="H30" s="360"/>
      <c r="I30" s="360"/>
      <c r="J30" s="359"/>
      <c r="K30" s="382"/>
      <c r="L30" s="370"/>
      <c r="M30" s="370"/>
      <c r="N30" s="370"/>
      <c r="O30" s="370"/>
      <c r="P30" s="370"/>
      <c r="Q30" s="370"/>
      <c r="R30" s="370"/>
      <c r="S30" s="381"/>
      <c r="T30" s="370"/>
      <c r="U30" s="370"/>
      <c r="V30" s="370"/>
      <c r="W30" s="370"/>
      <c r="X30" s="370"/>
      <c r="Y30" s="370"/>
      <c r="Z30" s="370"/>
      <c r="AA30" s="380"/>
      <c r="AB30" s="370"/>
      <c r="AC30" s="370"/>
      <c r="AD30" s="370"/>
      <c r="AE30" s="370"/>
      <c r="AF30" s="370"/>
      <c r="AG30" s="370"/>
      <c r="AH30" s="370"/>
      <c r="AI30" s="380"/>
      <c r="AJ30" s="370"/>
      <c r="AK30" s="370"/>
      <c r="AL30" s="370"/>
      <c r="AM30" s="370"/>
      <c r="AN30" s="370"/>
      <c r="AO30" s="370"/>
      <c r="AP30" s="370"/>
      <c r="AQ30" s="381"/>
      <c r="AR30" s="370"/>
      <c r="AS30" s="370"/>
      <c r="AT30" s="370"/>
      <c r="AU30" s="370"/>
      <c r="AV30" s="370"/>
      <c r="AW30" s="370"/>
      <c r="AX30" s="359"/>
      <c r="AY30" s="369"/>
      <c r="AZ30" s="369"/>
      <c r="BA30" s="369"/>
      <c r="BB30" s="369"/>
      <c r="BC30" s="369"/>
      <c r="BD30" s="359"/>
    </row>
    <row r="31" spans="1:56" ht="24" customHeight="1">
      <c r="A31" s="360"/>
      <c r="B31" s="360"/>
      <c r="C31" s="360"/>
      <c r="D31" s="360"/>
      <c r="E31" s="360"/>
      <c r="F31" s="360"/>
      <c r="G31" s="360"/>
      <c r="H31" s="360"/>
      <c r="I31" s="360"/>
      <c r="J31" s="359"/>
      <c r="K31" s="382"/>
      <c r="L31" s="1219" t="str">
        <f>IF(P31="","",VLOOKUP(P31,入力シート1!$B$5:$AM$54,38,0)&amp;"工事")</f>
        <v/>
      </c>
      <c r="M31" s="1214" t="s">
        <v>395</v>
      </c>
      <c r="N31" s="1215"/>
      <c r="O31" s="1216"/>
      <c r="P31" s="1217"/>
      <c r="Q31" s="1218"/>
      <c r="R31" s="370"/>
      <c r="S31" s="371"/>
      <c r="T31" s="1219" t="str">
        <f>IF(X31="","",VLOOKUP(X31,入力シート1!$B$5:$AM$54,38,0)&amp;"工事")</f>
        <v/>
      </c>
      <c r="U31" s="1214" t="s">
        <v>395</v>
      </c>
      <c r="V31" s="1215"/>
      <c r="W31" s="1216"/>
      <c r="X31" s="1217"/>
      <c r="Y31" s="1218"/>
      <c r="Z31" s="370"/>
      <c r="AA31" s="371"/>
      <c r="AB31" s="1219" t="str">
        <f>IF(AF31="","",VLOOKUP(AF31,入力シート1!$B$5:$AM$54,38,0)&amp;"工事")</f>
        <v/>
      </c>
      <c r="AC31" s="1214" t="s">
        <v>395</v>
      </c>
      <c r="AD31" s="1215"/>
      <c r="AE31" s="1216"/>
      <c r="AF31" s="1217"/>
      <c r="AG31" s="1218"/>
      <c r="AH31" s="370"/>
      <c r="AI31" s="371"/>
      <c r="AJ31" s="1219" t="str">
        <f>IF(AN31="","",VLOOKUP(AN31,入力シート1!$B$5:$AM$54,38,0)&amp;"工事")</f>
        <v/>
      </c>
      <c r="AK31" s="1214" t="s">
        <v>395</v>
      </c>
      <c r="AL31" s="1215"/>
      <c r="AM31" s="1216"/>
      <c r="AN31" s="1217"/>
      <c r="AO31" s="1218"/>
      <c r="AP31" s="370"/>
      <c r="AQ31" s="371"/>
      <c r="AR31" s="1219" t="str">
        <f>IF(AV31="","",VLOOKUP(AV31,入力シート1!$B$5:$AM$54,38,0)&amp;"工事")</f>
        <v/>
      </c>
      <c r="AS31" s="1214" t="s">
        <v>395</v>
      </c>
      <c r="AT31" s="1215"/>
      <c r="AU31" s="1216"/>
      <c r="AV31" s="1217"/>
      <c r="AW31" s="1218"/>
      <c r="AX31" s="358"/>
      <c r="AY31" s="372"/>
      <c r="AZ31" s="372"/>
      <c r="BA31" s="372"/>
      <c r="BB31" s="372"/>
      <c r="BC31" s="372"/>
    </row>
    <row r="32" spans="1:56" ht="24" customHeight="1">
      <c r="A32" s="360"/>
      <c r="B32" s="360"/>
      <c r="C32" s="360"/>
      <c r="D32" s="360"/>
      <c r="E32" s="360"/>
      <c r="F32" s="360"/>
      <c r="G32" s="360"/>
      <c r="H32" s="360"/>
      <c r="I32" s="360"/>
      <c r="J32" s="359"/>
      <c r="K32" s="382"/>
      <c r="L32" s="1220"/>
      <c r="M32" s="1214" t="s">
        <v>397</v>
      </c>
      <c r="N32" s="1215"/>
      <c r="O32" s="1216"/>
      <c r="P32" s="1224" t="str">
        <f>IF(P31="","",VLOOKUP(P31,入力シート1!$B$5:$AM$54,3,0))</f>
        <v/>
      </c>
      <c r="Q32" s="1225"/>
      <c r="R32" s="370"/>
      <c r="S32" s="371"/>
      <c r="T32" s="1220"/>
      <c r="U32" s="1214" t="s">
        <v>397</v>
      </c>
      <c r="V32" s="1215"/>
      <c r="W32" s="1216"/>
      <c r="X32" s="1224" t="str">
        <f>IF(X31="","",VLOOKUP(X31,入力シート1!$B$5:$AM$54,3,0))</f>
        <v/>
      </c>
      <c r="Y32" s="1225"/>
      <c r="Z32" s="370"/>
      <c r="AA32" s="371"/>
      <c r="AB32" s="1220"/>
      <c r="AC32" s="1214" t="s">
        <v>397</v>
      </c>
      <c r="AD32" s="1215"/>
      <c r="AE32" s="1216"/>
      <c r="AF32" s="1224" t="str">
        <f>IF(AF31="","",VLOOKUP(AF31,入力シート1!$B$5:$AM$54,3,0))</f>
        <v/>
      </c>
      <c r="AG32" s="1225"/>
      <c r="AH32" s="370"/>
      <c r="AI32" s="371"/>
      <c r="AJ32" s="1220"/>
      <c r="AK32" s="1214" t="s">
        <v>397</v>
      </c>
      <c r="AL32" s="1215"/>
      <c r="AM32" s="1216"/>
      <c r="AN32" s="1224" t="str">
        <f>IF(AN31="","",VLOOKUP(AN31,入力シート1!$B$5:$AM$54,3,0))</f>
        <v/>
      </c>
      <c r="AO32" s="1225"/>
      <c r="AP32" s="370"/>
      <c r="AQ32" s="371"/>
      <c r="AR32" s="1220"/>
      <c r="AS32" s="1214" t="s">
        <v>397</v>
      </c>
      <c r="AT32" s="1215"/>
      <c r="AU32" s="1216"/>
      <c r="AV32" s="1224" t="str">
        <f>IF(AV31="","",VLOOKUP(AV31,入力シート1!$B$5:$AM$54,3,0))</f>
        <v/>
      </c>
      <c r="AW32" s="1225"/>
      <c r="AX32" s="358"/>
      <c r="AY32" s="372"/>
      <c r="AZ32" s="372"/>
      <c r="BA32" s="372"/>
      <c r="BB32" s="372"/>
      <c r="BC32" s="372"/>
    </row>
    <row r="33" spans="1:56" ht="24" customHeight="1">
      <c r="A33" s="360"/>
      <c r="B33" s="360"/>
      <c r="C33" s="360"/>
      <c r="D33" s="360"/>
      <c r="E33" s="360"/>
      <c r="F33" s="360"/>
      <c r="G33" s="360"/>
      <c r="H33" s="360"/>
      <c r="I33" s="360"/>
      <c r="J33" s="359"/>
      <c r="K33" s="382"/>
      <c r="L33" s="1220"/>
      <c r="M33" s="1214" t="s">
        <v>398</v>
      </c>
      <c r="N33" s="1215"/>
      <c r="O33" s="1216"/>
      <c r="P33" s="1224" t="str">
        <f>IF(P31="","",IF(VLOOKUP(P31,入力シート1!$B$5:$AM$54,12,0)=0,"",VLOOKUP(P31,入力シート1!$B$5:$AM$54,12,0)&amp;"（"&amp;IF(VLOOKUP(P31,入力シート1!$B$5:$AM$54,13,0)="特定","特","般")&amp;"-"&amp;VLOOKUP(P31,入力シート1!$B$5:$AM$54,14,0)&amp;") 第"&amp;VLOOKUP(P31,入力シート1!$B$5:$AM$54,15,0)&amp;"号"))</f>
        <v/>
      </c>
      <c r="Q33" s="1225"/>
      <c r="R33" s="370"/>
      <c r="S33" s="371"/>
      <c r="T33" s="1220"/>
      <c r="U33" s="1214" t="s">
        <v>398</v>
      </c>
      <c r="V33" s="1215"/>
      <c r="W33" s="1216"/>
      <c r="X33" s="1224" t="str">
        <f>IF(X31="","",IF(VLOOKUP(X31,入力シート1!$B$5:$AM$54,12,0)=0,"",VLOOKUP(X31,入力シート1!$B$5:$AM$54,12,0)&amp;"（"&amp;IF(VLOOKUP(X31,入力シート1!$B$5:$AM$54,13,0)="特定","特","般")&amp;"-"&amp;VLOOKUP(X31,入力シート1!$B$5:$AM$54,14,0)&amp;") 第"&amp;VLOOKUP(X31,入力シート1!$B$5:$AM$54,15,0)&amp;"号"))</f>
        <v/>
      </c>
      <c r="Y33" s="1225"/>
      <c r="Z33" s="370"/>
      <c r="AA33" s="371"/>
      <c r="AB33" s="1220"/>
      <c r="AC33" s="1214" t="s">
        <v>398</v>
      </c>
      <c r="AD33" s="1215"/>
      <c r="AE33" s="1216"/>
      <c r="AF33" s="1224" t="str">
        <f>IF(AF31="","",IF(VLOOKUP(AF31,入力シート1!$B$5:$AM$54,12,0)=0,"",VLOOKUP(AF31,入力シート1!$B$5:$AM$54,12,0)&amp;"（"&amp;IF(VLOOKUP(AF31,入力シート1!$B$5:$AM$54,13,0)="特定","特","般")&amp;"-"&amp;VLOOKUP(AF31,入力シート1!$B$5:$AM$54,14,0)&amp;") 第"&amp;VLOOKUP(AF31,入力シート1!$B$5:$AM$54,15,0)&amp;"号"))</f>
        <v/>
      </c>
      <c r="AG33" s="1225"/>
      <c r="AH33" s="370"/>
      <c r="AI33" s="371"/>
      <c r="AJ33" s="1220"/>
      <c r="AK33" s="1214" t="s">
        <v>398</v>
      </c>
      <c r="AL33" s="1215"/>
      <c r="AM33" s="1216"/>
      <c r="AN33" s="1224" t="str">
        <f>IF(AN31="","",IF(VLOOKUP(AN31,入力シート1!$B$5:$AM$54,12,0)=0,"",VLOOKUP(AN31,入力シート1!$B$5:$AM$54,12,0)&amp;"（"&amp;IF(VLOOKUP(AN31,入力シート1!$B$5:$AM$54,13,0)="特定","特","般")&amp;"-"&amp;VLOOKUP(AN31,入力シート1!$B$5:$AM$54,14,0)&amp;") 第"&amp;VLOOKUP(AN31,入力シート1!$B$5:$AM$54,15,0)&amp;"号"))</f>
        <v/>
      </c>
      <c r="AO33" s="1225"/>
      <c r="AP33" s="370"/>
      <c r="AQ33" s="371"/>
      <c r="AR33" s="1220"/>
      <c r="AS33" s="1214" t="s">
        <v>398</v>
      </c>
      <c r="AT33" s="1215"/>
      <c r="AU33" s="1216"/>
      <c r="AV33" s="1224" t="str">
        <f>IF(AV31="","",IF(VLOOKUP(AV31,入力シート1!$B$5:$AM$54,12,0)=0,"",VLOOKUP(AV31,入力シート1!$B$5:$AM$54,12,0)&amp;"（"&amp;IF(VLOOKUP(AV31,入力シート1!$B$5:$AM$54,13,0)="特定","特","般")&amp;"-"&amp;VLOOKUP(AV31,入力シート1!$B$5:$AM$54,14,0)&amp;") 第"&amp;VLOOKUP(AV31,入力シート1!$B$5:$AM$54,15,0)&amp;"号"))</f>
        <v/>
      </c>
      <c r="AW33" s="1225"/>
      <c r="AX33" s="358"/>
      <c r="AY33" s="372"/>
      <c r="AZ33" s="372"/>
      <c r="BA33" s="372"/>
      <c r="BB33" s="372"/>
      <c r="BC33" s="372"/>
    </row>
    <row r="34" spans="1:56" ht="24" customHeight="1">
      <c r="A34" s="360"/>
      <c r="B34" s="360"/>
      <c r="C34" s="360"/>
      <c r="D34" s="360"/>
      <c r="E34" s="360"/>
      <c r="F34" s="360"/>
      <c r="G34" s="360"/>
      <c r="H34" s="360"/>
      <c r="I34" s="360"/>
      <c r="J34" s="359"/>
      <c r="K34" s="382"/>
      <c r="L34" s="1220"/>
      <c r="M34" s="1214" t="s">
        <v>401</v>
      </c>
      <c r="N34" s="1215"/>
      <c r="O34" s="1216"/>
      <c r="P34" s="1224" t="str">
        <f>IF(P31="","",IF(VLOOKUP(P31,入力シート1!$B$5:$AM$54,17,0)=0,"",VLOOKUP(P31,入力シート1!$B$5:$AM$54,17,0)&amp;"（"&amp;IF(VLOOKUP(P31,入力シート1!$B$5:$AM$54,18,0)="特定","特","般")&amp;"-"&amp;VLOOKUP(P31,入力シート1!$B$5:$AM$54,19,0)&amp;") 第"&amp;VLOOKUP(P31,入力シート1!$B$5:$AM$54,20,0)&amp;"号"))</f>
        <v/>
      </c>
      <c r="Q34" s="1225"/>
      <c r="R34" s="370"/>
      <c r="S34" s="371"/>
      <c r="T34" s="1220"/>
      <c r="U34" s="1214" t="s">
        <v>401</v>
      </c>
      <c r="V34" s="1215"/>
      <c r="W34" s="1216"/>
      <c r="X34" s="1224" t="str">
        <f>IF(X31="","",IF(VLOOKUP(X31,入力シート1!$B$5:$AM$54,17,0)=0,"",VLOOKUP(X31,入力シート1!$B$5:$AM$54,17,0)&amp;"（"&amp;IF(VLOOKUP(X31,入力シート1!$B$5:$AM$54,18,0)="特定","特","般")&amp;"-"&amp;VLOOKUP(X31,入力シート1!$B$5:$AM$54,19,0)&amp;") 第"&amp;VLOOKUP(X31,入力シート1!$B$5:$AM$54,20,0)&amp;"号"))</f>
        <v/>
      </c>
      <c r="Y34" s="1225"/>
      <c r="Z34" s="370"/>
      <c r="AA34" s="371"/>
      <c r="AB34" s="1220"/>
      <c r="AC34" s="1214" t="s">
        <v>401</v>
      </c>
      <c r="AD34" s="1215"/>
      <c r="AE34" s="1216"/>
      <c r="AF34" s="1224" t="str">
        <f>IF(AF31="","",IF(VLOOKUP(AF31,入力シート1!$B$5:$AM$54,17,0)=0,"",VLOOKUP(AF31,入力シート1!$B$5:$AM$54,17,0)&amp;"（"&amp;IF(VLOOKUP(AF31,入力シート1!$B$5:$AM$54,18,0)="特定","特","般")&amp;"-"&amp;VLOOKUP(AF31,入力シート1!$B$5:$AM$54,19,0)&amp;") 第"&amp;VLOOKUP(AF31,入力シート1!$B$5:$AM$54,20,0)&amp;"号"))</f>
        <v/>
      </c>
      <c r="AG34" s="1225"/>
      <c r="AH34" s="370"/>
      <c r="AI34" s="371"/>
      <c r="AJ34" s="1220"/>
      <c r="AK34" s="1214" t="s">
        <v>401</v>
      </c>
      <c r="AL34" s="1215"/>
      <c r="AM34" s="1216"/>
      <c r="AN34" s="1224" t="str">
        <f>IF(AN31="","",IF(VLOOKUP(AN31,入力シート1!$B$5:$AM$54,17,0)=0,"",VLOOKUP(AN31,入力シート1!$B$5:$AM$54,17,0)&amp;"（"&amp;IF(VLOOKUP(AN31,入力シート1!$B$5:$AM$54,18,0)="特定","特","般")&amp;"-"&amp;VLOOKUP(AN31,入力シート1!$B$5:$AM$54,19,0)&amp;") 第"&amp;VLOOKUP(AN31,入力シート1!$B$5:$AM$54,20,0)&amp;"号"))</f>
        <v/>
      </c>
      <c r="AO34" s="1225"/>
      <c r="AP34" s="370"/>
      <c r="AQ34" s="371"/>
      <c r="AR34" s="1220"/>
      <c r="AS34" s="1214" t="s">
        <v>401</v>
      </c>
      <c r="AT34" s="1215"/>
      <c r="AU34" s="1216"/>
      <c r="AV34" s="1224" t="str">
        <f>IF(AV31="","",IF(VLOOKUP(AV31,入力シート1!$B$5:$AM$54,17,0)=0,"",VLOOKUP(AV31,入力シート1!$B$5:$AM$54,17,0)&amp;"（"&amp;IF(VLOOKUP(AV31,入力シート1!$B$5:$AM$54,18,0)="特定","特","般")&amp;"-"&amp;VLOOKUP(AV31,入力シート1!$B$5:$AM$54,19,0)&amp;") 第"&amp;VLOOKUP(AV31,入力シート1!$B$5:$AM$54,20,0)&amp;"号"))</f>
        <v/>
      </c>
      <c r="AW34" s="1225"/>
      <c r="AX34" s="360"/>
      <c r="AY34" s="360"/>
      <c r="AZ34" s="360"/>
      <c r="BA34" s="360"/>
      <c r="BB34" s="360"/>
      <c r="BC34" s="360"/>
      <c r="BD34" s="360"/>
    </row>
    <row r="35" spans="1:56" ht="24" customHeight="1">
      <c r="A35" s="360"/>
      <c r="B35" s="360"/>
      <c r="C35" s="360"/>
      <c r="D35" s="360"/>
      <c r="E35" s="360"/>
      <c r="F35" s="360"/>
      <c r="G35" s="360"/>
      <c r="H35" s="360"/>
      <c r="I35" s="360"/>
      <c r="J35" s="359"/>
      <c r="K35" s="382"/>
      <c r="L35" s="1220"/>
      <c r="M35" s="1214" t="s">
        <v>371</v>
      </c>
      <c r="N35" s="1215"/>
      <c r="O35" s="1216"/>
      <c r="P35" s="1232" t="str">
        <f>IF(P31="","",VLOOKUP(P31,入力シート1!$B$5:$AM$54,34,0))</f>
        <v/>
      </c>
      <c r="Q35" s="1225"/>
      <c r="R35" s="370"/>
      <c r="S35" s="371"/>
      <c r="T35" s="1220"/>
      <c r="U35" s="1214" t="s">
        <v>371</v>
      </c>
      <c r="V35" s="1215"/>
      <c r="W35" s="1216"/>
      <c r="X35" s="1232" t="str">
        <f>IF(X31="","",VLOOKUP(X31,入力シート1!$B$5:$AM$54,34,0))</f>
        <v/>
      </c>
      <c r="Y35" s="1225"/>
      <c r="Z35" s="370"/>
      <c r="AA35" s="371"/>
      <c r="AB35" s="1220"/>
      <c r="AC35" s="1214" t="s">
        <v>371</v>
      </c>
      <c r="AD35" s="1215"/>
      <c r="AE35" s="1216"/>
      <c r="AF35" s="1232" t="str">
        <f>IF(AF31="","",VLOOKUP(AF31,入力シート1!$B$5:$AM$54,34,0))</f>
        <v/>
      </c>
      <c r="AG35" s="1225"/>
      <c r="AH35" s="370"/>
      <c r="AI35" s="371"/>
      <c r="AJ35" s="1220"/>
      <c r="AK35" s="1214" t="s">
        <v>371</v>
      </c>
      <c r="AL35" s="1215"/>
      <c r="AM35" s="1216"/>
      <c r="AN35" s="1232" t="str">
        <f>IF(AN31="","",VLOOKUP(AN31,入力シート1!$B$5:$AM$54,34,0))</f>
        <v/>
      </c>
      <c r="AO35" s="1225"/>
      <c r="AP35" s="370"/>
      <c r="AQ35" s="371"/>
      <c r="AR35" s="1220"/>
      <c r="AS35" s="1214" t="s">
        <v>371</v>
      </c>
      <c r="AT35" s="1215"/>
      <c r="AU35" s="1216"/>
      <c r="AV35" s="1232" t="str">
        <f>IF(AV31="","",VLOOKUP(AV31,入力シート1!$B$5:$AM$54,34,0))</f>
        <v/>
      </c>
      <c r="AW35" s="1225"/>
      <c r="AX35" s="360"/>
      <c r="AY35" s="360"/>
      <c r="AZ35" s="360"/>
      <c r="BA35" s="360"/>
      <c r="BB35" s="360"/>
      <c r="BC35" s="360"/>
      <c r="BD35" s="360"/>
    </row>
    <row r="36" spans="1:56" ht="24" customHeight="1" thickBot="1">
      <c r="A36" s="360"/>
      <c r="B36" s="360"/>
      <c r="C36" s="360"/>
      <c r="D36" s="360"/>
      <c r="E36" s="360"/>
      <c r="F36" s="360"/>
      <c r="G36" s="360"/>
      <c r="H36" s="360"/>
      <c r="I36" s="360"/>
      <c r="J36" s="359"/>
      <c r="K36" s="396"/>
      <c r="L36" s="1220"/>
      <c r="M36" s="1235" t="s">
        <v>403</v>
      </c>
      <c r="N36" s="1215"/>
      <c r="O36" s="1216"/>
      <c r="P36" s="1232" t="str">
        <f>IF(P31="","",VLOOKUP(P31,入力シート1!$B$5:$AM$54,34,0))</f>
        <v/>
      </c>
      <c r="Q36" s="1225"/>
      <c r="R36" s="371"/>
      <c r="S36" s="375"/>
      <c r="T36" s="1220"/>
      <c r="U36" s="1235" t="s">
        <v>403</v>
      </c>
      <c r="V36" s="1215"/>
      <c r="W36" s="1216"/>
      <c r="X36" s="1232" t="str">
        <f>IF(X31="","",VLOOKUP(X31,入力シート1!$B$5:$AM$54,34,0))</f>
        <v/>
      </c>
      <c r="Y36" s="1225"/>
      <c r="Z36" s="371"/>
      <c r="AA36" s="375"/>
      <c r="AB36" s="1220"/>
      <c r="AC36" s="1235" t="s">
        <v>403</v>
      </c>
      <c r="AD36" s="1215"/>
      <c r="AE36" s="1216"/>
      <c r="AF36" s="1232" t="str">
        <f>IF(AF31="","",VLOOKUP(AF31,入力シート1!$B$5:$AM$54,34,0))</f>
        <v/>
      </c>
      <c r="AG36" s="1225"/>
      <c r="AH36" s="371"/>
      <c r="AI36" s="375"/>
      <c r="AJ36" s="1220"/>
      <c r="AK36" s="1235" t="s">
        <v>403</v>
      </c>
      <c r="AL36" s="1215"/>
      <c r="AM36" s="1216"/>
      <c r="AN36" s="1232" t="str">
        <f>IF(AN31="","",VLOOKUP(AN31,入力シート1!$B$5:$AM$54,34,0))</f>
        <v/>
      </c>
      <c r="AO36" s="1225"/>
      <c r="AP36" s="397"/>
      <c r="AQ36" s="375"/>
      <c r="AR36" s="1220"/>
      <c r="AS36" s="1235" t="s">
        <v>403</v>
      </c>
      <c r="AT36" s="1215"/>
      <c r="AU36" s="1216"/>
      <c r="AV36" s="1232" t="str">
        <f>IF(AV31="","",VLOOKUP(AV31,入力シート1!$B$5:$AM$54,34,0))</f>
        <v/>
      </c>
      <c r="AW36" s="1225"/>
      <c r="AX36" s="360"/>
      <c r="AY36" s="360"/>
      <c r="AZ36" s="360"/>
      <c r="BA36" s="360"/>
      <c r="BB36" s="360"/>
      <c r="BC36" s="360"/>
      <c r="BD36" s="360"/>
    </row>
    <row r="37" spans="1:56" ht="24" customHeight="1">
      <c r="A37" s="360"/>
      <c r="B37" s="360"/>
      <c r="C37" s="360"/>
      <c r="D37" s="360"/>
      <c r="E37" s="360"/>
      <c r="F37" s="360"/>
      <c r="G37" s="360"/>
      <c r="H37" s="360"/>
      <c r="I37" s="360"/>
      <c r="J37" s="359"/>
      <c r="K37" s="376"/>
      <c r="L37" s="1220"/>
      <c r="M37" s="377"/>
      <c r="N37" s="1248" t="s">
        <v>404</v>
      </c>
      <c r="O37" s="1216"/>
      <c r="P37" s="1242"/>
      <c r="Q37" s="1243"/>
      <c r="R37" s="398"/>
      <c r="S37" s="399"/>
      <c r="T37" s="1220"/>
      <c r="U37" s="377"/>
      <c r="V37" s="1248" t="s">
        <v>404</v>
      </c>
      <c r="W37" s="1216"/>
      <c r="X37" s="1242"/>
      <c r="Y37" s="1243"/>
      <c r="Z37" s="370"/>
      <c r="AA37" s="380"/>
      <c r="AB37" s="1220"/>
      <c r="AC37" s="377"/>
      <c r="AD37" s="1248" t="s">
        <v>404</v>
      </c>
      <c r="AE37" s="1216"/>
      <c r="AF37" s="1242"/>
      <c r="AG37" s="1243"/>
      <c r="AH37" s="370"/>
      <c r="AI37" s="380"/>
      <c r="AJ37" s="1220"/>
      <c r="AK37" s="377"/>
      <c r="AL37" s="1248" t="s">
        <v>404</v>
      </c>
      <c r="AM37" s="1216"/>
      <c r="AN37" s="1242"/>
      <c r="AO37" s="1243"/>
      <c r="AP37" s="370"/>
      <c r="AQ37" s="381"/>
      <c r="AR37" s="1220"/>
      <c r="AS37" s="377"/>
      <c r="AT37" s="1248" t="s">
        <v>404</v>
      </c>
      <c r="AU37" s="1216"/>
      <c r="AV37" s="1242"/>
      <c r="AW37" s="1243"/>
      <c r="AX37" s="360"/>
      <c r="AY37" s="360"/>
      <c r="AZ37" s="360"/>
      <c r="BA37" s="360"/>
      <c r="BB37" s="360"/>
      <c r="BC37" s="360"/>
      <c r="BD37" s="360"/>
    </row>
    <row r="38" spans="1:56" ht="24" customHeight="1">
      <c r="A38" s="360"/>
      <c r="B38" s="360"/>
      <c r="C38" s="360"/>
      <c r="D38" s="360"/>
      <c r="E38" s="360"/>
      <c r="F38" s="360"/>
      <c r="G38" s="360"/>
      <c r="H38" s="360"/>
      <c r="I38" s="360"/>
      <c r="J38" s="359"/>
      <c r="K38" s="382"/>
      <c r="L38" s="1220"/>
      <c r="M38" s="1235" t="s">
        <v>405</v>
      </c>
      <c r="N38" s="1244"/>
      <c r="O38" s="1245"/>
      <c r="P38" s="1246"/>
      <c r="Q38" s="1247"/>
      <c r="R38" s="370"/>
      <c r="S38" s="381"/>
      <c r="T38" s="1220"/>
      <c r="U38" s="1235" t="s">
        <v>405</v>
      </c>
      <c r="V38" s="1244"/>
      <c r="W38" s="1245"/>
      <c r="X38" s="1246"/>
      <c r="Y38" s="1247"/>
      <c r="Z38" s="370"/>
      <c r="AA38" s="380"/>
      <c r="AB38" s="1220"/>
      <c r="AC38" s="1235" t="s">
        <v>405</v>
      </c>
      <c r="AD38" s="1244"/>
      <c r="AE38" s="1245"/>
      <c r="AF38" s="1246"/>
      <c r="AG38" s="1247"/>
      <c r="AH38" s="370"/>
      <c r="AI38" s="380"/>
      <c r="AJ38" s="1220"/>
      <c r="AK38" s="1235" t="s">
        <v>405</v>
      </c>
      <c r="AL38" s="1244"/>
      <c r="AM38" s="1245"/>
      <c r="AN38" s="1246"/>
      <c r="AO38" s="1247"/>
      <c r="AP38" s="370"/>
      <c r="AQ38" s="381"/>
      <c r="AR38" s="1220"/>
      <c r="AS38" s="1235" t="s">
        <v>405</v>
      </c>
      <c r="AT38" s="1244"/>
      <c r="AU38" s="1245"/>
      <c r="AV38" s="1246"/>
      <c r="AW38" s="1247"/>
      <c r="AX38" s="360"/>
      <c r="AY38" s="360"/>
      <c r="AZ38" s="360"/>
      <c r="BA38" s="360"/>
      <c r="BB38" s="360"/>
      <c r="BC38" s="360"/>
      <c r="BD38" s="360"/>
    </row>
    <row r="39" spans="1:56" ht="24" customHeight="1">
      <c r="A39" s="360"/>
      <c r="B39" s="360"/>
      <c r="C39" s="360"/>
      <c r="D39" s="360"/>
      <c r="E39" s="360"/>
      <c r="F39" s="360"/>
      <c r="G39" s="360"/>
      <c r="H39" s="360"/>
      <c r="I39" s="360"/>
      <c r="J39" s="359"/>
      <c r="K39" s="382"/>
      <c r="L39" s="1221"/>
      <c r="M39" s="383"/>
      <c r="N39" s="1214" t="s">
        <v>374</v>
      </c>
      <c r="O39" s="1216"/>
      <c r="P39" s="1246"/>
      <c r="Q39" s="1247"/>
      <c r="R39" s="370"/>
      <c r="S39" s="381"/>
      <c r="T39" s="1221"/>
      <c r="U39" s="383"/>
      <c r="V39" s="1214" t="s">
        <v>374</v>
      </c>
      <c r="W39" s="1216"/>
      <c r="X39" s="1246"/>
      <c r="Y39" s="1247"/>
      <c r="Z39" s="370"/>
      <c r="AA39" s="380"/>
      <c r="AB39" s="1221"/>
      <c r="AC39" s="383"/>
      <c r="AD39" s="1214" t="s">
        <v>374</v>
      </c>
      <c r="AE39" s="1216"/>
      <c r="AF39" s="1246"/>
      <c r="AG39" s="1247"/>
      <c r="AH39" s="370"/>
      <c r="AI39" s="380"/>
      <c r="AJ39" s="1221"/>
      <c r="AK39" s="383"/>
      <c r="AL39" s="1214" t="s">
        <v>374</v>
      </c>
      <c r="AM39" s="1216"/>
      <c r="AN39" s="1246"/>
      <c r="AO39" s="1247"/>
      <c r="AP39" s="370"/>
      <c r="AQ39" s="381"/>
      <c r="AR39" s="1221"/>
      <c r="AS39" s="383"/>
      <c r="AT39" s="1214" t="s">
        <v>374</v>
      </c>
      <c r="AU39" s="1216"/>
      <c r="AV39" s="1246"/>
      <c r="AW39" s="1247"/>
      <c r="AX39" s="360"/>
      <c r="AY39" s="360"/>
      <c r="AZ39" s="360"/>
      <c r="BA39" s="360"/>
      <c r="BB39" s="360"/>
      <c r="BC39" s="360"/>
      <c r="BD39" s="360"/>
    </row>
    <row r="40" spans="1:56" ht="24" customHeight="1">
      <c r="A40" s="360"/>
      <c r="B40" s="360"/>
      <c r="C40" s="360"/>
      <c r="D40" s="360"/>
      <c r="E40" s="360"/>
      <c r="F40" s="360"/>
      <c r="G40" s="360"/>
      <c r="H40" s="360"/>
      <c r="I40" s="360"/>
      <c r="J40" s="359"/>
      <c r="K40" s="382"/>
      <c r="L40" s="1214" t="s">
        <v>392</v>
      </c>
      <c r="M40" s="1216"/>
      <c r="N40" s="1249" t="str">
        <f>IF(P31="","",VLOOKUP(P31,入力シート1!$B$5:$AM$54,8,0))</f>
        <v/>
      </c>
      <c r="O40" s="1250"/>
      <c r="P40" s="1251" t="str">
        <f>IF(P31="","",VLOOKUP(P31,入力シート1!$B$5:$AM$54,9,0))</f>
        <v/>
      </c>
      <c r="Q40" s="1252"/>
      <c r="R40" s="370"/>
      <c r="S40" s="381"/>
      <c r="T40" s="1214" t="s">
        <v>392</v>
      </c>
      <c r="U40" s="1216"/>
      <c r="V40" s="1249" t="str">
        <f>IF(X31="","",VLOOKUP(X31,入力シート1!$B$5:$AM$54,8,0))</f>
        <v/>
      </c>
      <c r="W40" s="1250"/>
      <c r="X40" s="1251" t="str">
        <f>IF(X31="","",VLOOKUP(X31,入力シート1!$B$5:$AM$54,9,0))</f>
        <v/>
      </c>
      <c r="Y40" s="1252"/>
      <c r="Z40" s="370"/>
      <c r="AA40" s="380"/>
      <c r="AB40" s="1214" t="s">
        <v>392</v>
      </c>
      <c r="AC40" s="1216"/>
      <c r="AD40" s="1249" t="str">
        <f>IF(AF31="","",VLOOKUP(AF31,入力シート1!$B$5:$AM$54,8,0))</f>
        <v/>
      </c>
      <c r="AE40" s="1250"/>
      <c r="AF40" s="1251" t="str">
        <f>IF(AF31="","",VLOOKUP(AF31,入力シート1!$B$5:$AM$54,9,0))</f>
        <v/>
      </c>
      <c r="AG40" s="1252"/>
      <c r="AH40" s="370"/>
      <c r="AI40" s="380"/>
      <c r="AJ40" s="1214" t="s">
        <v>392</v>
      </c>
      <c r="AK40" s="1216"/>
      <c r="AL40" s="1249" t="str">
        <f>IF(AN31="","",VLOOKUP(AN31,入力シート1!$B$5:$AM$54,8,0))</f>
        <v/>
      </c>
      <c r="AM40" s="1250"/>
      <c r="AN40" s="1251" t="str">
        <f>IF(AN31="","",VLOOKUP(AN31,入力シート1!$B$5:$AM$54,9,0))</f>
        <v/>
      </c>
      <c r="AO40" s="1252"/>
      <c r="AP40" s="370"/>
      <c r="AQ40" s="381"/>
      <c r="AR40" s="1214" t="s">
        <v>392</v>
      </c>
      <c r="AS40" s="1216"/>
      <c r="AT40" s="1249" t="str">
        <f>IF(AV31="","",VLOOKUP(AV31,入力シート1!$B$5:$AM$54,8,0))</f>
        <v/>
      </c>
      <c r="AU40" s="1250"/>
      <c r="AV40" s="1251" t="str">
        <f>IF(AV31="","",VLOOKUP(AV31,入力シート1!$B$5:$AM$54,9,0))</f>
        <v/>
      </c>
      <c r="AW40" s="1252"/>
      <c r="AX40" s="360"/>
      <c r="AY40" s="360"/>
      <c r="AZ40" s="360"/>
      <c r="BA40" s="360"/>
      <c r="BB40" s="360"/>
      <c r="BC40" s="360"/>
      <c r="BD40" s="360"/>
    </row>
    <row r="41" spans="1:56" ht="21.75" customHeight="1">
      <c r="F41" s="360"/>
      <c r="G41" s="360"/>
      <c r="H41" s="360"/>
      <c r="I41" s="360"/>
      <c r="J41" s="359"/>
      <c r="K41" s="382"/>
      <c r="L41" s="370"/>
      <c r="M41" s="370"/>
      <c r="N41" s="370"/>
      <c r="O41" s="370"/>
      <c r="P41" s="370"/>
      <c r="Q41" s="370"/>
      <c r="R41" s="370"/>
      <c r="S41" s="381"/>
      <c r="T41" s="370"/>
      <c r="U41" s="370"/>
      <c r="V41" s="370"/>
      <c r="W41" s="370"/>
      <c r="X41" s="370"/>
      <c r="Y41" s="370"/>
      <c r="Z41" s="370"/>
      <c r="AA41" s="380"/>
      <c r="AB41" s="370"/>
      <c r="AC41" s="370"/>
      <c r="AD41" s="370"/>
      <c r="AE41" s="370"/>
      <c r="AF41" s="370"/>
      <c r="AG41" s="370"/>
      <c r="AH41" s="370"/>
      <c r="AI41" s="380"/>
      <c r="AJ41" s="370"/>
      <c r="AK41" s="370"/>
      <c r="AL41" s="370"/>
      <c r="AM41" s="370"/>
      <c r="AN41" s="370"/>
      <c r="AO41" s="370"/>
      <c r="AP41" s="370"/>
      <c r="AQ41" s="381"/>
      <c r="AR41" s="370"/>
      <c r="AS41" s="370"/>
      <c r="AT41" s="370"/>
      <c r="AU41" s="370"/>
      <c r="AV41" s="370"/>
      <c r="AW41" s="370"/>
      <c r="AX41" s="359"/>
      <c r="AY41" s="369"/>
      <c r="AZ41" s="369"/>
      <c r="BA41" s="369"/>
      <c r="BB41" s="369"/>
      <c r="BC41" s="369"/>
      <c r="BD41" s="359"/>
    </row>
    <row r="42" spans="1:56" ht="24" customHeight="1">
      <c r="A42" s="400" t="s">
        <v>411</v>
      </c>
      <c r="B42" s="360"/>
      <c r="C42" s="360"/>
      <c r="D42" s="360"/>
      <c r="E42" s="360"/>
      <c r="F42" s="360"/>
      <c r="G42" s="360"/>
      <c r="H42" s="360"/>
      <c r="I42" s="360"/>
      <c r="J42" s="359"/>
      <c r="K42" s="382"/>
      <c r="L42" s="1219" t="str">
        <f>IF(P42="","",VLOOKUP(P42,入力シート1!$B$5:$AM$54,38,0)&amp;"工事")</f>
        <v/>
      </c>
      <c r="M42" s="1214" t="s">
        <v>395</v>
      </c>
      <c r="N42" s="1215"/>
      <c r="O42" s="1216"/>
      <c r="P42" s="1217"/>
      <c r="Q42" s="1218"/>
      <c r="R42" s="370"/>
      <c r="S42" s="371"/>
      <c r="T42" s="1219" t="str">
        <f>IF(X42="","",VLOOKUP(X42,入力シート1!$B$5:$AM$54,38,0)&amp;"工事")</f>
        <v/>
      </c>
      <c r="U42" s="1214" t="s">
        <v>395</v>
      </c>
      <c r="V42" s="1215"/>
      <c r="W42" s="1216"/>
      <c r="X42" s="1217"/>
      <c r="Y42" s="1218"/>
      <c r="Z42" s="370"/>
      <c r="AA42" s="371"/>
      <c r="AB42" s="1219" t="str">
        <f>IF(AF42="","",VLOOKUP(AF42,入力シート1!$B$5:$AM$54,38,0)&amp;"工事")</f>
        <v/>
      </c>
      <c r="AC42" s="1214" t="s">
        <v>395</v>
      </c>
      <c r="AD42" s="1215"/>
      <c r="AE42" s="1216"/>
      <c r="AF42" s="1217"/>
      <c r="AG42" s="1218"/>
      <c r="AH42" s="370"/>
      <c r="AI42" s="371"/>
      <c r="AJ42" s="1219" t="str">
        <f>IF(AN42="","",VLOOKUP(AN42,入力シート1!$B$5:$AM$54,38,0)&amp;"工事")</f>
        <v/>
      </c>
      <c r="AK42" s="1214" t="s">
        <v>395</v>
      </c>
      <c r="AL42" s="1215"/>
      <c r="AM42" s="1216"/>
      <c r="AN42" s="1217"/>
      <c r="AO42" s="1218"/>
      <c r="AP42" s="370"/>
      <c r="AQ42" s="371"/>
      <c r="AR42" s="1219" t="str">
        <f>IF(AV42="","",VLOOKUP(AV42,入力シート1!$B$5:$AM$54,38,0)&amp;"工事")</f>
        <v/>
      </c>
      <c r="AS42" s="1214" t="s">
        <v>395</v>
      </c>
      <c r="AT42" s="1215"/>
      <c r="AU42" s="1216"/>
      <c r="AV42" s="1217"/>
      <c r="AW42" s="1218"/>
      <c r="AX42" s="358"/>
      <c r="AY42" s="372"/>
      <c r="AZ42" s="372"/>
      <c r="BA42" s="372"/>
      <c r="BB42" s="372"/>
      <c r="BC42" s="372"/>
    </row>
    <row r="43" spans="1:56" ht="24" customHeight="1">
      <c r="A43" s="360"/>
      <c r="B43" s="360"/>
      <c r="C43" s="360"/>
      <c r="D43" s="360"/>
      <c r="E43" s="360"/>
      <c r="F43" s="360"/>
      <c r="G43" s="360"/>
      <c r="H43" s="360"/>
      <c r="I43" s="360"/>
      <c r="J43" s="359"/>
      <c r="K43" s="382"/>
      <c r="L43" s="1220"/>
      <c r="M43" s="1214" t="s">
        <v>397</v>
      </c>
      <c r="N43" s="1215"/>
      <c r="O43" s="1216"/>
      <c r="P43" s="1224" t="str">
        <f>IF(P42="","",VLOOKUP(P42,入力シート1!$B$5:$AM$54,3,0))</f>
        <v/>
      </c>
      <c r="Q43" s="1225"/>
      <c r="R43" s="370"/>
      <c r="S43" s="371"/>
      <c r="T43" s="1220"/>
      <c r="U43" s="1214" t="s">
        <v>397</v>
      </c>
      <c r="V43" s="1215"/>
      <c r="W43" s="1216"/>
      <c r="X43" s="1224" t="str">
        <f>IF(X42="","",VLOOKUP(X42,入力シート1!$B$5:$AM$54,3,0))</f>
        <v/>
      </c>
      <c r="Y43" s="1225"/>
      <c r="Z43" s="370"/>
      <c r="AA43" s="371"/>
      <c r="AB43" s="1220"/>
      <c r="AC43" s="1214" t="s">
        <v>397</v>
      </c>
      <c r="AD43" s="1215"/>
      <c r="AE43" s="1216"/>
      <c r="AF43" s="1224" t="str">
        <f>IF(AF42="","",VLOOKUP(AF42,入力シート1!$B$5:$AM$54,3,0))</f>
        <v/>
      </c>
      <c r="AG43" s="1225"/>
      <c r="AH43" s="370"/>
      <c r="AI43" s="371"/>
      <c r="AJ43" s="1220"/>
      <c r="AK43" s="1214" t="s">
        <v>397</v>
      </c>
      <c r="AL43" s="1215"/>
      <c r="AM43" s="1216"/>
      <c r="AN43" s="1224" t="str">
        <f>IF(AN42="","",VLOOKUP(AN42,入力シート1!$B$5:$AM$54,3,0))</f>
        <v/>
      </c>
      <c r="AO43" s="1225"/>
      <c r="AP43" s="370"/>
      <c r="AQ43" s="371"/>
      <c r="AR43" s="1220"/>
      <c r="AS43" s="1214" t="s">
        <v>397</v>
      </c>
      <c r="AT43" s="1215"/>
      <c r="AU43" s="1216"/>
      <c r="AV43" s="1224" t="str">
        <f>IF(AV42="","",VLOOKUP(AV42,入力シート1!$B$5:$AM$54,3,0))</f>
        <v/>
      </c>
      <c r="AW43" s="1225"/>
      <c r="AX43" s="358"/>
      <c r="AY43" s="372"/>
      <c r="AZ43" s="372"/>
      <c r="BA43" s="372"/>
      <c r="BB43" s="372"/>
      <c r="BC43" s="372"/>
    </row>
    <row r="44" spans="1:56" ht="24" customHeight="1">
      <c r="A44" s="360"/>
      <c r="B44" s="360"/>
      <c r="C44" s="360"/>
      <c r="D44" s="360"/>
      <c r="E44" s="360"/>
      <c r="F44" s="360"/>
      <c r="G44" s="360"/>
      <c r="H44" s="360"/>
      <c r="I44" s="360"/>
      <c r="J44" s="359"/>
      <c r="K44" s="382"/>
      <c r="L44" s="1220"/>
      <c r="M44" s="1214" t="s">
        <v>398</v>
      </c>
      <c r="N44" s="1215"/>
      <c r="O44" s="1216"/>
      <c r="P44" s="1224" t="str">
        <f>IF(P42="","",IF(VLOOKUP(P42,入力シート1!$B$5:$AM$54,12,0)=0,"",VLOOKUP(P42,入力シート1!$B$5:$AM$54,12,0)&amp;"（"&amp;IF(VLOOKUP(P42,入力シート1!$B$5:$AM$54,13,0)="特定","特","般")&amp;"-"&amp;VLOOKUP(P42,入力シート1!$B$5:$AM$54,14,0)&amp;") 第"&amp;VLOOKUP(P42,入力シート1!$B$5:$AM$54,15,0)&amp;"号"))</f>
        <v/>
      </c>
      <c r="Q44" s="1225"/>
      <c r="R44" s="370"/>
      <c r="S44" s="371"/>
      <c r="T44" s="1220"/>
      <c r="U44" s="1214" t="s">
        <v>398</v>
      </c>
      <c r="V44" s="1215"/>
      <c r="W44" s="1216"/>
      <c r="X44" s="1224" t="str">
        <f>IF(X42="","",IF(VLOOKUP(X42,入力シート1!$B$5:$AM$54,12,0)=0,"",VLOOKUP(X42,入力シート1!$B$5:$AM$54,12,0)&amp;"（"&amp;IF(VLOOKUP(X42,入力シート1!$B$5:$AM$54,13,0)="特定","特","般")&amp;"-"&amp;VLOOKUP(X42,入力シート1!$B$5:$AM$54,14,0)&amp;") 第"&amp;VLOOKUP(X42,入力シート1!$B$5:$AM$54,15,0)&amp;"号"))</f>
        <v/>
      </c>
      <c r="Y44" s="1225"/>
      <c r="Z44" s="370"/>
      <c r="AA44" s="371"/>
      <c r="AB44" s="1220"/>
      <c r="AC44" s="1214" t="s">
        <v>398</v>
      </c>
      <c r="AD44" s="1215"/>
      <c r="AE44" s="1216"/>
      <c r="AF44" s="1224" t="str">
        <f>IF(AF42="","",IF(VLOOKUP(AF42,入力シート1!$B$5:$AM$54,12,0)=0,"",VLOOKUP(AF42,入力シート1!$B$5:$AM$54,12,0)&amp;"（"&amp;IF(VLOOKUP(AF42,入力シート1!$B$5:$AM$54,13,0)="特定","特","般")&amp;"-"&amp;VLOOKUP(AF42,入力シート1!$B$5:$AM$54,14,0)&amp;") 第"&amp;VLOOKUP(AF42,入力シート1!$B$5:$AM$54,15,0)&amp;"号"))</f>
        <v/>
      </c>
      <c r="AG44" s="1225"/>
      <c r="AH44" s="370"/>
      <c r="AI44" s="371"/>
      <c r="AJ44" s="1220"/>
      <c r="AK44" s="1214" t="s">
        <v>398</v>
      </c>
      <c r="AL44" s="1215"/>
      <c r="AM44" s="1216"/>
      <c r="AN44" s="1224" t="str">
        <f>IF(AN42="","",IF(VLOOKUP(AN42,入力シート1!$B$5:$AM$54,12,0)=0,"",VLOOKUP(AN42,入力シート1!$B$5:$AM$54,12,0)&amp;"（"&amp;IF(VLOOKUP(AN42,入力シート1!$B$5:$AM$54,13,0)="特定","特","般")&amp;"-"&amp;VLOOKUP(AN42,入力シート1!$B$5:$AM$54,14,0)&amp;") 第"&amp;VLOOKUP(AN42,入力シート1!$B$5:$AM$54,15,0)&amp;"号"))</f>
        <v/>
      </c>
      <c r="AO44" s="1225"/>
      <c r="AP44" s="370"/>
      <c r="AQ44" s="371"/>
      <c r="AR44" s="1220"/>
      <c r="AS44" s="1214" t="s">
        <v>398</v>
      </c>
      <c r="AT44" s="1215"/>
      <c r="AU44" s="1216"/>
      <c r="AV44" s="1224" t="str">
        <f>IF(AV42="","",IF(VLOOKUP(AV42,入力シート1!$B$5:$AM$54,12,0)=0,"",VLOOKUP(AV42,入力シート1!$B$5:$AM$54,12,0)&amp;"（"&amp;IF(VLOOKUP(AV42,入力シート1!$B$5:$AM$54,13,0)="特定","特","般")&amp;"-"&amp;VLOOKUP(AV42,入力シート1!$B$5:$AM$54,14,0)&amp;") 第"&amp;VLOOKUP(AV42,入力シート1!$B$5:$AM$54,15,0)&amp;"号"))</f>
        <v/>
      </c>
      <c r="AW44" s="1225"/>
      <c r="AX44" s="358"/>
      <c r="AY44" s="372"/>
      <c r="AZ44" s="372"/>
      <c r="BA44" s="372"/>
      <c r="BB44" s="372"/>
      <c r="BC44" s="372"/>
    </row>
    <row r="45" spans="1:56" ht="24" customHeight="1">
      <c r="A45" s="360"/>
      <c r="B45" s="360"/>
      <c r="C45" s="360"/>
      <c r="D45" s="360"/>
      <c r="E45" s="360"/>
      <c r="F45" s="360"/>
      <c r="G45" s="360"/>
      <c r="H45" s="360"/>
      <c r="I45" s="360"/>
      <c r="J45" s="359"/>
      <c r="K45" s="382"/>
      <c r="L45" s="1220"/>
      <c r="M45" s="1214" t="s">
        <v>401</v>
      </c>
      <c r="N45" s="1215"/>
      <c r="O45" s="1216"/>
      <c r="P45" s="1224" t="str">
        <f>IF(P42="","",IF(VLOOKUP(P42,入力シート1!$B$5:$AM$54,17,0)=0,"",VLOOKUP(P42,入力シート1!$B$5:$AM$54,17,0)&amp;"（"&amp;IF(VLOOKUP(P42,入力シート1!$B$5:$AM$54,18,0)="特定","特","般")&amp;"-"&amp;VLOOKUP(P42,入力シート1!$B$5:$AM$54,19,0)&amp;") 第"&amp;VLOOKUP(P42,入力シート1!$B$5:$AM$54,20,0)&amp;"号"))</f>
        <v/>
      </c>
      <c r="Q45" s="1225"/>
      <c r="R45" s="370"/>
      <c r="S45" s="371"/>
      <c r="T45" s="1220"/>
      <c r="U45" s="1214" t="s">
        <v>401</v>
      </c>
      <c r="V45" s="1215"/>
      <c r="W45" s="1216"/>
      <c r="X45" s="1224" t="str">
        <f>IF(X42="","",IF(VLOOKUP(X42,入力シート1!$B$5:$AM$54,17,0)=0,"",VLOOKUP(X42,入力シート1!$B$5:$AM$54,17,0)&amp;"（"&amp;IF(VLOOKUP(X42,入力シート1!$B$5:$AM$54,18,0)="特定","特","般")&amp;"-"&amp;VLOOKUP(X42,入力シート1!$B$5:$AM$54,19,0)&amp;") 第"&amp;VLOOKUP(X42,入力シート1!$B$5:$AM$54,20,0)&amp;"号"))</f>
        <v/>
      </c>
      <c r="Y45" s="1225"/>
      <c r="Z45" s="370"/>
      <c r="AA45" s="371"/>
      <c r="AB45" s="1220"/>
      <c r="AC45" s="1214" t="s">
        <v>401</v>
      </c>
      <c r="AD45" s="1215"/>
      <c r="AE45" s="1216"/>
      <c r="AF45" s="1224" t="str">
        <f>IF(AF42="","",IF(VLOOKUP(AF42,入力シート1!$B$5:$AM$54,17,0)=0,"",VLOOKUP(AF42,入力シート1!$B$5:$AM$54,17,0)&amp;"（"&amp;IF(VLOOKUP(AF42,入力シート1!$B$5:$AM$54,18,0)="特定","特","般")&amp;"-"&amp;VLOOKUP(AF42,入力シート1!$B$5:$AM$54,19,0)&amp;") 第"&amp;VLOOKUP(AF42,入力シート1!$B$5:$AM$54,20,0)&amp;"号"))</f>
        <v/>
      </c>
      <c r="AG45" s="1225"/>
      <c r="AH45" s="370"/>
      <c r="AI45" s="371"/>
      <c r="AJ45" s="1220"/>
      <c r="AK45" s="1214" t="s">
        <v>401</v>
      </c>
      <c r="AL45" s="1215"/>
      <c r="AM45" s="1216"/>
      <c r="AN45" s="1224" t="str">
        <f>IF(AN42="","",IF(VLOOKUP(AN42,入力シート1!$B$5:$AM$54,17,0)=0,"",VLOOKUP(AN42,入力シート1!$B$5:$AM$54,17,0)&amp;"（"&amp;IF(VLOOKUP(AN42,入力シート1!$B$5:$AM$54,18,0)="特定","特","般")&amp;"-"&amp;VLOOKUP(AN42,入力シート1!$B$5:$AM$54,19,0)&amp;") 第"&amp;VLOOKUP(AN42,入力シート1!$B$5:$AM$54,20,0)&amp;"号"))</f>
        <v/>
      </c>
      <c r="AO45" s="1225"/>
      <c r="AP45" s="370"/>
      <c r="AQ45" s="371"/>
      <c r="AR45" s="1220"/>
      <c r="AS45" s="1214" t="s">
        <v>401</v>
      </c>
      <c r="AT45" s="1215"/>
      <c r="AU45" s="1216"/>
      <c r="AV45" s="1224" t="str">
        <f>IF(AV42="","",IF(VLOOKUP(AV42,入力シート1!$B$5:$AM$54,17,0)=0,"",VLOOKUP(AV42,入力シート1!$B$5:$AM$54,17,0)&amp;"（"&amp;IF(VLOOKUP(AV42,入力シート1!$B$5:$AM$54,18,0)="特定","特","般")&amp;"-"&amp;VLOOKUP(AV42,入力シート1!$B$5:$AM$54,19,0)&amp;") 第"&amp;VLOOKUP(AV42,入力シート1!$B$5:$AM$54,20,0)&amp;"号"))</f>
        <v/>
      </c>
      <c r="AW45" s="1225"/>
      <c r="AX45" s="360"/>
      <c r="AY45" s="360"/>
      <c r="AZ45" s="360"/>
      <c r="BA45" s="360"/>
      <c r="BB45" s="360"/>
      <c r="BC45" s="360"/>
      <c r="BD45" s="360"/>
    </row>
    <row r="46" spans="1:56" ht="24" customHeight="1">
      <c r="A46" s="360"/>
      <c r="B46" s="360"/>
      <c r="C46" s="360"/>
      <c r="D46" s="360"/>
      <c r="E46" s="360"/>
      <c r="F46" s="360"/>
      <c r="G46" s="360"/>
      <c r="H46" s="360"/>
      <c r="I46" s="360"/>
      <c r="J46" s="359"/>
      <c r="K46" s="382"/>
      <c r="L46" s="1220"/>
      <c r="M46" s="1214" t="s">
        <v>371</v>
      </c>
      <c r="N46" s="1215"/>
      <c r="O46" s="1216"/>
      <c r="P46" s="1232" t="str">
        <f>IF(P42="","",VLOOKUP(P42,入力シート1!$B$5:$AM$54,34,0))</f>
        <v/>
      </c>
      <c r="Q46" s="1225"/>
      <c r="R46" s="370"/>
      <c r="S46" s="371"/>
      <c r="T46" s="1220"/>
      <c r="U46" s="1214" t="s">
        <v>371</v>
      </c>
      <c r="V46" s="1215"/>
      <c r="W46" s="1216"/>
      <c r="X46" s="1232" t="str">
        <f>IF(X42="","",VLOOKUP(X42,入力シート1!$B$5:$AM$54,34,0))</f>
        <v/>
      </c>
      <c r="Y46" s="1225"/>
      <c r="Z46" s="370"/>
      <c r="AA46" s="371"/>
      <c r="AB46" s="1220"/>
      <c r="AC46" s="1214" t="s">
        <v>371</v>
      </c>
      <c r="AD46" s="1215"/>
      <c r="AE46" s="1216"/>
      <c r="AF46" s="1232" t="str">
        <f>IF(AF42="","",VLOOKUP(AF42,入力シート1!$B$5:$AM$54,34,0))</f>
        <v/>
      </c>
      <c r="AG46" s="1225"/>
      <c r="AH46" s="370"/>
      <c r="AI46" s="371"/>
      <c r="AJ46" s="1220"/>
      <c r="AK46" s="1214" t="s">
        <v>371</v>
      </c>
      <c r="AL46" s="1215"/>
      <c r="AM46" s="1216"/>
      <c r="AN46" s="1232" t="str">
        <f>IF(AN42="","",VLOOKUP(AN42,入力シート1!$B$5:$AM$54,34,0))</f>
        <v/>
      </c>
      <c r="AO46" s="1225"/>
      <c r="AP46" s="370"/>
      <c r="AQ46" s="371"/>
      <c r="AR46" s="1220"/>
      <c r="AS46" s="1214" t="s">
        <v>371</v>
      </c>
      <c r="AT46" s="1215"/>
      <c r="AU46" s="1216"/>
      <c r="AV46" s="1232" t="str">
        <f>IF(AV42="","",VLOOKUP(AV42,入力シート1!$B$5:$AM$54,34,0))</f>
        <v/>
      </c>
      <c r="AW46" s="1225"/>
      <c r="AX46" s="360"/>
      <c r="AY46" s="360"/>
      <c r="AZ46" s="360"/>
      <c r="BA46" s="360"/>
      <c r="BB46" s="360"/>
      <c r="BC46" s="360"/>
      <c r="BD46" s="360"/>
    </row>
    <row r="47" spans="1:56" ht="24" customHeight="1" thickBot="1">
      <c r="A47" s="360"/>
      <c r="B47" s="360"/>
      <c r="C47" s="360"/>
      <c r="D47" s="360"/>
      <c r="E47" s="360"/>
      <c r="F47" s="360"/>
      <c r="G47" s="360"/>
      <c r="H47" s="360"/>
      <c r="I47" s="360"/>
      <c r="J47" s="359"/>
      <c r="K47" s="396"/>
      <c r="L47" s="1220"/>
      <c r="M47" s="1235" t="s">
        <v>403</v>
      </c>
      <c r="N47" s="1215"/>
      <c r="O47" s="1216"/>
      <c r="P47" s="1232" t="str">
        <f>IF(P42="","",VLOOKUP(P42,入力シート1!$B$5:$AM$54,34,0))</f>
        <v/>
      </c>
      <c r="Q47" s="1225"/>
      <c r="R47" s="371"/>
      <c r="S47" s="375"/>
      <c r="T47" s="1220"/>
      <c r="U47" s="1235" t="s">
        <v>403</v>
      </c>
      <c r="V47" s="1215"/>
      <c r="W47" s="1216"/>
      <c r="X47" s="1232" t="str">
        <f>IF(X42="","",VLOOKUP(X42,入力シート1!$B$5:$AM$54,34,0))</f>
        <v/>
      </c>
      <c r="Y47" s="1225"/>
      <c r="Z47" s="371"/>
      <c r="AA47" s="375"/>
      <c r="AB47" s="1220"/>
      <c r="AC47" s="1235" t="s">
        <v>403</v>
      </c>
      <c r="AD47" s="1215"/>
      <c r="AE47" s="1216"/>
      <c r="AF47" s="1232" t="str">
        <f>IF(AF42="","",VLOOKUP(AF42,入力シート1!$B$5:$AM$54,34,0))</f>
        <v/>
      </c>
      <c r="AG47" s="1225"/>
      <c r="AH47" s="371"/>
      <c r="AI47" s="375"/>
      <c r="AJ47" s="1220"/>
      <c r="AK47" s="1235" t="s">
        <v>403</v>
      </c>
      <c r="AL47" s="1215"/>
      <c r="AM47" s="1216"/>
      <c r="AN47" s="1232" t="str">
        <f>IF(AN42="","",VLOOKUP(AN42,入力シート1!$B$5:$AM$54,34,0))</f>
        <v/>
      </c>
      <c r="AO47" s="1225"/>
      <c r="AP47" s="397"/>
      <c r="AQ47" s="375"/>
      <c r="AR47" s="1220"/>
      <c r="AS47" s="1235" t="s">
        <v>403</v>
      </c>
      <c r="AT47" s="1215"/>
      <c r="AU47" s="1216"/>
      <c r="AV47" s="1232" t="str">
        <f>IF(AV42="","",VLOOKUP(AV42,入力シート1!$B$5:$AM$54,34,0))</f>
        <v/>
      </c>
      <c r="AW47" s="1225"/>
      <c r="AX47" s="360"/>
      <c r="AY47" s="360"/>
      <c r="AZ47" s="360"/>
      <c r="BA47" s="360"/>
      <c r="BB47" s="360"/>
      <c r="BC47" s="360"/>
      <c r="BD47" s="360"/>
    </row>
    <row r="48" spans="1:56" ht="24" customHeight="1">
      <c r="A48" s="360"/>
      <c r="B48" s="360"/>
      <c r="C48" s="360"/>
      <c r="D48" s="360"/>
      <c r="E48" s="360"/>
      <c r="F48" s="360"/>
      <c r="G48" s="360"/>
      <c r="H48" s="360"/>
      <c r="I48" s="360"/>
      <c r="J48" s="359"/>
      <c r="K48" s="376"/>
      <c r="L48" s="1220"/>
      <c r="M48" s="377"/>
      <c r="N48" s="1248" t="s">
        <v>404</v>
      </c>
      <c r="O48" s="1216"/>
      <c r="P48" s="1242"/>
      <c r="Q48" s="1243"/>
      <c r="R48" s="398"/>
      <c r="S48" s="399"/>
      <c r="T48" s="1220"/>
      <c r="U48" s="377"/>
      <c r="V48" s="1248" t="s">
        <v>404</v>
      </c>
      <c r="W48" s="1216"/>
      <c r="X48" s="1242"/>
      <c r="Y48" s="1243"/>
      <c r="Z48" s="370"/>
      <c r="AA48" s="380"/>
      <c r="AB48" s="1220"/>
      <c r="AC48" s="377"/>
      <c r="AD48" s="1248" t="s">
        <v>404</v>
      </c>
      <c r="AE48" s="1216"/>
      <c r="AF48" s="1242"/>
      <c r="AG48" s="1243"/>
      <c r="AH48" s="370"/>
      <c r="AI48" s="380"/>
      <c r="AJ48" s="1220"/>
      <c r="AK48" s="377"/>
      <c r="AL48" s="1248" t="s">
        <v>404</v>
      </c>
      <c r="AM48" s="1216"/>
      <c r="AN48" s="1242"/>
      <c r="AO48" s="1243"/>
      <c r="AP48" s="370"/>
      <c r="AQ48" s="381"/>
      <c r="AR48" s="1220"/>
      <c r="AS48" s="377"/>
      <c r="AT48" s="1248" t="s">
        <v>404</v>
      </c>
      <c r="AU48" s="1216"/>
      <c r="AV48" s="1242"/>
      <c r="AW48" s="1243"/>
      <c r="AX48" s="360"/>
      <c r="AY48" s="360"/>
      <c r="AZ48" s="360"/>
      <c r="BA48" s="360"/>
      <c r="BB48" s="360"/>
      <c r="BC48" s="360"/>
      <c r="BD48" s="360"/>
    </row>
    <row r="49" spans="1:56" ht="24" customHeight="1">
      <c r="A49" s="360"/>
      <c r="B49" s="360"/>
      <c r="C49" s="360"/>
      <c r="D49" s="360"/>
      <c r="E49" s="360"/>
      <c r="F49" s="360"/>
      <c r="G49" s="360"/>
      <c r="H49" s="360"/>
      <c r="I49" s="360"/>
      <c r="J49" s="359"/>
      <c r="K49" s="382"/>
      <c r="L49" s="1220"/>
      <c r="M49" s="1235" t="s">
        <v>405</v>
      </c>
      <c r="N49" s="1244"/>
      <c r="O49" s="1245"/>
      <c r="P49" s="1246"/>
      <c r="Q49" s="1247"/>
      <c r="R49" s="370"/>
      <c r="S49" s="381"/>
      <c r="T49" s="1220"/>
      <c r="U49" s="1235" t="s">
        <v>405</v>
      </c>
      <c r="V49" s="1244"/>
      <c r="W49" s="1245"/>
      <c r="X49" s="1246"/>
      <c r="Y49" s="1247"/>
      <c r="Z49" s="370"/>
      <c r="AA49" s="380"/>
      <c r="AB49" s="1220"/>
      <c r="AC49" s="1235" t="s">
        <v>405</v>
      </c>
      <c r="AD49" s="1244"/>
      <c r="AE49" s="1245"/>
      <c r="AF49" s="1246"/>
      <c r="AG49" s="1247"/>
      <c r="AH49" s="370"/>
      <c r="AI49" s="380"/>
      <c r="AJ49" s="1220"/>
      <c r="AK49" s="1235" t="s">
        <v>405</v>
      </c>
      <c r="AL49" s="1244"/>
      <c r="AM49" s="1245"/>
      <c r="AN49" s="1246"/>
      <c r="AO49" s="1247"/>
      <c r="AP49" s="370"/>
      <c r="AQ49" s="381"/>
      <c r="AR49" s="1220"/>
      <c r="AS49" s="1235" t="s">
        <v>405</v>
      </c>
      <c r="AT49" s="1244"/>
      <c r="AU49" s="1245"/>
      <c r="AV49" s="1246"/>
      <c r="AW49" s="1247"/>
      <c r="AX49" s="360"/>
      <c r="AY49" s="360"/>
      <c r="AZ49" s="360"/>
      <c r="BA49" s="360"/>
      <c r="BB49" s="360"/>
      <c r="BC49" s="360"/>
      <c r="BD49" s="360"/>
    </row>
    <row r="50" spans="1:56" ht="24" customHeight="1">
      <c r="A50" s="360"/>
      <c r="B50" s="360"/>
      <c r="C50" s="360"/>
      <c r="D50" s="360"/>
      <c r="E50" s="360"/>
      <c r="F50" s="360"/>
      <c r="G50" s="360"/>
      <c r="H50" s="360"/>
      <c r="I50" s="360"/>
      <c r="J50" s="359"/>
      <c r="K50" s="382"/>
      <c r="L50" s="1221"/>
      <c r="M50" s="383"/>
      <c r="N50" s="1214" t="s">
        <v>374</v>
      </c>
      <c r="O50" s="1216"/>
      <c r="P50" s="1246"/>
      <c r="Q50" s="1247"/>
      <c r="R50" s="370"/>
      <c r="S50" s="381"/>
      <c r="T50" s="1221"/>
      <c r="U50" s="383"/>
      <c r="V50" s="1214" t="s">
        <v>374</v>
      </c>
      <c r="W50" s="1216"/>
      <c r="X50" s="1246"/>
      <c r="Y50" s="1247"/>
      <c r="Z50" s="370"/>
      <c r="AA50" s="380"/>
      <c r="AB50" s="1221"/>
      <c r="AC50" s="383"/>
      <c r="AD50" s="1214" t="s">
        <v>374</v>
      </c>
      <c r="AE50" s="1216"/>
      <c r="AF50" s="1246"/>
      <c r="AG50" s="1247"/>
      <c r="AH50" s="370"/>
      <c r="AI50" s="380"/>
      <c r="AJ50" s="1221"/>
      <c r="AK50" s="383"/>
      <c r="AL50" s="1214" t="s">
        <v>374</v>
      </c>
      <c r="AM50" s="1216"/>
      <c r="AN50" s="1246"/>
      <c r="AO50" s="1247"/>
      <c r="AP50" s="370"/>
      <c r="AQ50" s="381"/>
      <c r="AR50" s="1221"/>
      <c r="AS50" s="383"/>
      <c r="AT50" s="1214" t="s">
        <v>374</v>
      </c>
      <c r="AU50" s="1216"/>
      <c r="AV50" s="1246"/>
      <c r="AW50" s="1247"/>
      <c r="AX50" s="360"/>
      <c r="AY50" s="360"/>
      <c r="AZ50" s="360"/>
      <c r="BA50" s="360"/>
      <c r="BB50" s="360"/>
      <c r="BC50" s="360"/>
      <c r="BD50" s="360"/>
    </row>
    <row r="51" spans="1:56" ht="24" customHeight="1">
      <c r="A51" s="360"/>
      <c r="B51" s="360"/>
      <c r="C51" s="360"/>
      <c r="D51" s="360"/>
      <c r="E51" s="360"/>
      <c r="F51" s="360"/>
      <c r="G51" s="360"/>
      <c r="H51" s="360"/>
      <c r="I51" s="360"/>
      <c r="J51" s="359"/>
      <c r="K51" s="382"/>
      <c r="L51" s="1214" t="s">
        <v>392</v>
      </c>
      <c r="M51" s="1216"/>
      <c r="N51" s="1249" t="str">
        <f>IF(P42="","",VLOOKUP(P42,入力シート1!$B$5:$AM$54,8,0))</f>
        <v/>
      </c>
      <c r="O51" s="1250"/>
      <c r="P51" s="1251" t="str">
        <f>IF(P42="","",VLOOKUP(P42,入力シート1!$B$5:$AM$54,9,0))</f>
        <v/>
      </c>
      <c r="Q51" s="1252"/>
      <c r="R51" s="370"/>
      <c r="S51" s="381"/>
      <c r="T51" s="1214" t="s">
        <v>392</v>
      </c>
      <c r="U51" s="1216"/>
      <c r="V51" s="1249" t="str">
        <f>IF(X42="","",VLOOKUP(X42,入力シート1!$B$5:$AM$54,8,0))</f>
        <v/>
      </c>
      <c r="W51" s="1250"/>
      <c r="X51" s="1251" t="str">
        <f>IF(X42="","",VLOOKUP(X42,入力シート1!$B$5:$AM$54,9,0))</f>
        <v/>
      </c>
      <c r="Y51" s="1252"/>
      <c r="Z51" s="370"/>
      <c r="AA51" s="380"/>
      <c r="AB51" s="1214" t="s">
        <v>392</v>
      </c>
      <c r="AC51" s="1216"/>
      <c r="AD51" s="1249" t="str">
        <f>IF(AF42="","",VLOOKUP(AF42,入力シート1!$B$5:$AM$54,8,0))</f>
        <v/>
      </c>
      <c r="AE51" s="1250"/>
      <c r="AF51" s="1251" t="str">
        <f>IF(AF42="","",VLOOKUP(AF42,入力シート1!$B$5:$AM$54,9,0))</f>
        <v/>
      </c>
      <c r="AG51" s="1252"/>
      <c r="AH51" s="370"/>
      <c r="AI51" s="380"/>
      <c r="AJ51" s="1214" t="s">
        <v>392</v>
      </c>
      <c r="AK51" s="1216"/>
      <c r="AL51" s="1249" t="str">
        <f>IF(AN42="","",VLOOKUP(AN42,入力シート1!$B$5:$AM$54,8,0))</f>
        <v/>
      </c>
      <c r="AM51" s="1250"/>
      <c r="AN51" s="1251" t="str">
        <f>IF(AN42="","",VLOOKUP(AN42,入力シート1!$B$5:$AM$54,9,0))</f>
        <v/>
      </c>
      <c r="AO51" s="1252"/>
      <c r="AP51" s="370"/>
      <c r="AQ51" s="381"/>
      <c r="AR51" s="1214" t="s">
        <v>392</v>
      </c>
      <c r="AS51" s="1216"/>
      <c r="AT51" s="1249" t="str">
        <f>IF(AV42="","",VLOOKUP(AV42,入力シート1!$B$5:$AM$54,8,0))</f>
        <v/>
      </c>
      <c r="AU51" s="1250"/>
      <c r="AV51" s="1251" t="str">
        <f>IF(AV42="","",VLOOKUP(AV42,入力シート1!$B$5:$AM$54,9,0))</f>
        <v/>
      </c>
      <c r="AW51" s="1252"/>
      <c r="AX51" s="360"/>
      <c r="AY51" s="360"/>
      <c r="AZ51" s="360"/>
      <c r="BA51" s="360"/>
      <c r="BB51" s="360"/>
      <c r="BC51" s="360"/>
      <c r="BD51" s="360"/>
    </row>
    <row r="52" spans="1:56" ht="11.25" customHeight="1">
      <c r="K52" s="401"/>
      <c r="L52" s="360"/>
      <c r="M52" s="360"/>
      <c r="N52" s="360"/>
      <c r="O52" s="360"/>
      <c r="P52" s="360"/>
      <c r="Q52" s="360"/>
      <c r="R52" s="360"/>
      <c r="S52" s="368"/>
      <c r="T52" s="360"/>
      <c r="U52" s="360"/>
      <c r="V52" s="360"/>
      <c r="W52" s="360"/>
      <c r="X52" s="360"/>
      <c r="Y52" s="360"/>
      <c r="Z52" s="360"/>
      <c r="AA52" s="368"/>
      <c r="AB52" s="360"/>
      <c r="AC52" s="360"/>
      <c r="AD52" s="360"/>
      <c r="AE52" s="360"/>
      <c r="AF52" s="360"/>
      <c r="AG52" s="360"/>
      <c r="AH52" s="360"/>
      <c r="AI52" s="368"/>
      <c r="AJ52" s="360"/>
      <c r="AK52" s="360"/>
      <c r="AL52" s="360"/>
      <c r="AM52" s="360"/>
      <c r="AN52" s="360"/>
      <c r="AO52" s="360"/>
      <c r="AP52" s="360"/>
      <c r="AQ52" s="368"/>
      <c r="AX52" s="402"/>
      <c r="AY52" s="403"/>
      <c r="AZ52" s="403"/>
      <c r="BA52" s="403"/>
      <c r="BB52" s="403"/>
      <c r="BC52" s="403"/>
    </row>
    <row r="53" spans="1:56" ht="24" customHeight="1">
      <c r="K53" s="401"/>
      <c r="L53" s="1219" t="str">
        <f>IF(P53="","",VLOOKUP(P53,入力シート1!$B$5:$AM$54,38,0)&amp;"工事")</f>
        <v/>
      </c>
      <c r="M53" s="1214" t="s">
        <v>395</v>
      </c>
      <c r="N53" s="1215"/>
      <c r="O53" s="1216"/>
      <c r="P53" s="1217"/>
      <c r="Q53" s="1218"/>
      <c r="R53" s="370"/>
      <c r="S53" s="371"/>
      <c r="T53" s="1219" t="str">
        <f>IF(X53="","",VLOOKUP(X53,入力シート1!$B$5:$AM$54,38,0)&amp;"工事")</f>
        <v/>
      </c>
      <c r="U53" s="1214" t="s">
        <v>395</v>
      </c>
      <c r="V53" s="1215"/>
      <c r="W53" s="1216"/>
      <c r="X53" s="1217"/>
      <c r="Y53" s="1218"/>
      <c r="Z53" s="370"/>
      <c r="AA53" s="371"/>
      <c r="AB53" s="1219" t="str">
        <f>IF(AF53="","",VLOOKUP(AF53,入力シート1!$B$5:$AM$54,38,0)&amp;"工事")</f>
        <v/>
      </c>
      <c r="AC53" s="1214" t="s">
        <v>395</v>
      </c>
      <c r="AD53" s="1215"/>
      <c r="AE53" s="1216"/>
      <c r="AF53" s="1217"/>
      <c r="AG53" s="1218"/>
      <c r="AH53" s="370"/>
      <c r="AI53" s="371"/>
      <c r="AJ53" s="1219" t="str">
        <f>IF(AN53="","",VLOOKUP(AN53,入力シート1!$B$5:$AM$54,38,0)&amp;"工事")</f>
        <v/>
      </c>
      <c r="AK53" s="1214" t="s">
        <v>395</v>
      </c>
      <c r="AL53" s="1215"/>
      <c r="AM53" s="1216"/>
      <c r="AN53" s="1217"/>
      <c r="AO53" s="1218"/>
      <c r="AP53" s="370"/>
      <c r="AQ53" s="371"/>
      <c r="AR53" s="1219" t="str">
        <f>IF(AV53="","",VLOOKUP(AV53,入力シート1!$B$5:$AM$54,38,0)&amp;"工事")</f>
        <v/>
      </c>
      <c r="AS53" s="1214" t="s">
        <v>395</v>
      </c>
      <c r="AT53" s="1215"/>
      <c r="AU53" s="1216"/>
      <c r="AV53" s="1217"/>
      <c r="AW53" s="1218"/>
      <c r="AX53" s="404"/>
      <c r="AY53" s="405"/>
      <c r="AZ53" s="405"/>
      <c r="BA53" s="405"/>
      <c r="BB53" s="405"/>
      <c r="BC53" s="405"/>
    </row>
    <row r="54" spans="1:56" ht="24" customHeight="1">
      <c r="K54" s="401"/>
      <c r="L54" s="1220"/>
      <c r="M54" s="1214" t="s">
        <v>397</v>
      </c>
      <c r="N54" s="1215"/>
      <c r="O54" s="1216"/>
      <c r="P54" s="1224" t="str">
        <f>IF(P53="","",VLOOKUP(P53,入力シート1!$B$5:$AM$54,3,0))</f>
        <v/>
      </c>
      <c r="Q54" s="1225"/>
      <c r="R54" s="370"/>
      <c r="S54" s="371"/>
      <c r="T54" s="1220"/>
      <c r="U54" s="1214" t="s">
        <v>397</v>
      </c>
      <c r="V54" s="1215"/>
      <c r="W54" s="1216"/>
      <c r="X54" s="1224" t="str">
        <f>IF(X53="","",VLOOKUP(X53,入力シート1!$B$5:$AM$54,3,0))</f>
        <v/>
      </c>
      <c r="Y54" s="1225"/>
      <c r="Z54" s="370"/>
      <c r="AA54" s="371"/>
      <c r="AB54" s="1220"/>
      <c r="AC54" s="1214" t="s">
        <v>397</v>
      </c>
      <c r="AD54" s="1215"/>
      <c r="AE54" s="1216"/>
      <c r="AF54" s="1224" t="str">
        <f>IF(AF53="","",VLOOKUP(AF53,入力シート1!$B$5:$AM$54,3,0))</f>
        <v/>
      </c>
      <c r="AG54" s="1225"/>
      <c r="AH54" s="370"/>
      <c r="AI54" s="371"/>
      <c r="AJ54" s="1220"/>
      <c r="AK54" s="1214" t="s">
        <v>397</v>
      </c>
      <c r="AL54" s="1215"/>
      <c r="AM54" s="1216"/>
      <c r="AN54" s="1224" t="str">
        <f>IF(AN53="","",VLOOKUP(AN53,入力シート1!$B$5:$AM$54,3,0))</f>
        <v/>
      </c>
      <c r="AO54" s="1225"/>
      <c r="AP54" s="370"/>
      <c r="AQ54" s="371"/>
      <c r="AR54" s="1220"/>
      <c r="AS54" s="1214" t="s">
        <v>397</v>
      </c>
      <c r="AT54" s="1215"/>
      <c r="AU54" s="1216"/>
      <c r="AV54" s="1224" t="str">
        <f>IF(AV53="","",VLOOKUP(AV53,入力シート1!$B$5:$AM$54,3,0))</f>
        <v/>
      </c>
      <c r="AW54" s="1225"/>
      <c r="AX54" s="404"/>
      <c r="AY54" s="405"/>
      <c r="AZ54" s="405"/>
      <c r="BA54" s="405"/>
      <c r="BB54" s="405"/>
      <c r="BC54" s="405"/>
    </row>
    <row r="55" spans="1:56" ht="24" customHeight="1">
      <c r="K55" s="401"/>
      <c r="L55" s="1220"/>
      <c r="M55" s="1214" t="s">
        <v>398</v>
      </c>
      <c r="N55" s="1215"/>
      <c r="O55" s="1216"/>
      <c r="P55" s="1224" t="str">
        <f>IF(P53="","",IF(VLOOKUP(P53,入力シート1!$B$5:$AM$54,12,0)=0,"",VLOOKUP(P53,入力シート1!$B$5:$AM$54,12,0)&amp;"（"&amp;IF(VLOOKUP(P53,入力シート1!$B$5:$AM$54,13,0)="特定","特","般")&amp;"-"&amp;VLOOKUP(P53,入力シート1!$B$5:$AM$54,14,0)&amp;") 第"&amp;VLOOKUP(P53,入力シート1!$B$5:$AM$54,15,0)&amp;"号"))</f>
        <v/>
      </c>
      <c r="Q55" s="1225"/>
      <c r="R55" s="370"/>
      <c r="S55" s="371"/>
      <c r="T55" s="1220"/>
      <c r="U55" s="1214" t="s">
        <v>398</v>
      </c>
      <c r="V55" s="1215"/>
      <c r="W55" s="1216"/>
      <c r="X55" s="1224" t="str">
        <f>IF(X53="","",IF(VLOOKUP(X53,入力シート1!$B$5:$AM$54,12,0)=0,"",VLOOKUP(X53,入力シート1!$B$5:$AM$54,12,0)&amp;"（"&amp;IF(VLOOKUP(X53,入力シート1!$B$5:$AM$54,13,0)="特定","特","般")&amp;"-"&amp;VLOOKUP(X53,入力シート1!$B$5:$AM$54,14,0)&amp;") 第"&amp;VLOOKUP(X53,入力シート1!$B$5:$AM$54,15,0)&amp;"号"))</f>
        <v/>
      </c>
      <c r="Y55" s="1225"/>
      <c r="Z55" s="370"/>
      <c r="AA55" s="371"/>
      <c r="AB55" s="1220"/>
      <c r="AC55" s="1214" t="s">
        <v>398</v>
      </c>
      <c r="AD55" s="1215"/>
      <c r="AE55" s="1216"/>
      <c r="AF55" s="1224" t="str">
        <f>IF(AF53="","",IF(VLOOKUP(AF53,入力シート1!$B$5:$AM$54,12,0)=0,"",VLOOKUP(AF53,入力シート1!$B$5:$AM$54,12,0)&amp;"（"&amp;IF(VLOOKUP(AF53,入力シート1!$B$5:$AM$54,13,0)="特定","特","般")&amp;"-"&amp;VLOOKUP(AF53,入力シート1!$B$5:$AM$54,14,0)&amp;") 第"&amp;VLOOKUP(AF53,入力シート1!$B$5:$AM$54,15,0)&amp;"号"))</f>
        <v/>
      </c>
      <c r="AG55" s="1225"/>
      <c r="AH55" s="370"/>
      <c r="AI55" s="371"/>
      <c r="AJ55" s="1220"/>
      <c r="AK55" s="1214" t="s">
        <v>398</v>
      </c>
      <c r="AL55" s="1215"/>
      <c r="AM55" s="1216"/>
      <c r="AN55" s="1224" t="str">
        <f>IF(AN53="","",IF(VLOOKUP(AN53,入力シート1!$B$5:$AM$54,12,0)=0,"",VLOOKUP(AN53,入力シート1!$B$5:$AM$54,12,0)&amp;"（"&amp;IF(VLOOKUP(AN53,入力シート1!$B$5:$AM$54,13,0)="特定","特","般")&amp;"-"&amp;VLOOKUP(AN53,入力シート1!$B$5:$AM$54,14,0)&amp;") 第"&amp;VLOOKUP(AN53,入力シート1!$B$5:$AM$54,15,0)&amp;"号"))</f>
        <v/>
      </c>
      <c r="AO55" s="1225"/>
      <c r="AP55" s="370"/>
      <c r="AQ55" s="371"/>
      <c r="AR55" s="1220"/>
      <c r="AS55" s="1214" t="s">
        <v>398</v>
      </c>
      <c r="AT55" s="1215"/>
      <c r="AU55" s="1216"/>
      <c r="AV55" s="1224" t="str">
        <f>IF(AV53="","",IF(VLOOKUP(AV53,入力シート1!$B$5:$AM$54,12,0)=0,"",VLOOKUP(AV53,入力シート1!$B$5:$AM$54,12,0)&amp;"（"&amp;IF(VLOOKUP(AV53,入力シート1!$B$5:$AM$54,13,0)="特定","特","般")&amp;"-"&amp;VLOOKUP(AV53,入力シート1!$B$5:$AM$54,14,0)&amp;") 第"&amp;VLOOKUP(AV53,入力シート1!$B$5:$AM$54,15,0)&amp;"号"))</f>
        <v/>
      </c>
      <c r="AW55" s="1225"/>
      <c r="AX55" s="404"/>
      <c r="AY55" s="405"/>
      <c r="AZ55" s="405"/>
      <c r="BA55" s="405"/>
      <c r="BB55" s="405"/>
      <c r="BC55" s="405"/>
    </row>
    <row r="56" spans="1:56" ht="24" customHeight="1">
      <c r="K56" s="401"/>
      <c r="L56" s="1220"/>
      <c r="M56" s="1214" t="s">
        <v>401</v>
      </c>
      <c r="N56" s="1215"/>
      <c r="O56" s="1216"/>
      <c r="P56" s="1224" t="str">
        <f>IF(P53="","",IF(VLOOKUP(P53,入力シート1!$B$5:$AM$54,17,0)=0,"",VLOOKUP(P53,入力シート1!$B$5:$AM$54,17,0)&amp;"（"&amp;IF(VLOOKUP(P53,入力シート1!$B$5:$AM$54,18,0)="特定","特","般")&amp;"-"&amp;VLOOKUP(P53,入力シート1!$B$5:$AM$54,19,0)&amp;") 第"&amp;VLOOKUP(P53,入力シート1!$B$5:$AM$54,20,0)&amp;"号"))</f>
        <v/>
      </c>
      <c r="Q56" s="1225"/>
      <c r="R56" s="370"/>
      <c r="S56" s="371"/>
      <c r="T56" s="1220"/>
      <c r="U56" s="1214" t="s">
        <v>401</v>
      </c>
      <c r="V56" s="1215"/>
      <c r="W56" s="1216"/>
      <c r="X56" s="1224" t="str">
        <f>IF(X53="","",IF(VLOOKUP(X53,入力シート1!$B$5:$AM$54,17,0)=0,"",VLOOKUP(X53,入力シート1!$B$5:$AM$54,17,0)&amp;"（"&amp;IF(VLOOKUP(X53,入力シート1!$B$5:$AM$54,18,0)="特定","特","般")&amp;"-"&amp;VLOOKUP(X53,入力シート1!$B$5:$AM$54,19,0)&amp;") 第"&amp;VLOOKUP(X53,入力シート1!$B$5:$AM$54,20,0)&amp;"号"))</f>
        <v/>
      </c>
      <c r="Y56" s="1225"/>
      <c r="Z56" s="370"/>
      <c r="AA56" s="371"/>
      <c r="AB56" s="1220"/>
      <c r="AC56" s="1214" t="s">
        <v>401</v>
      </c>
      <c r="AD56" s="1215"/>
      <c r="AE56" s="1216"/>
      <c r="AF56" s="1224" t="str">
        <f>IF(AF53="","",IF(VLOOKUP(AF53,入力シート1!$B$5:$AM$54,17,0)=0,"",VLOOKUP(AF53,入力シート1!$B$5:$AM$54,17,0)&amp;"（"&amp;IF(VLOOKUP(AF53,入力シート1!$B$5:$AM$54,18,0)="特定","特","般")&amp;"-"&amp;VLOOKUP(AF53,入力シート1!$B$5:$AM$54,19,0)&amp;") 第"&amp;VLOOKUP(AF53,入力シート1!$B$5:$AM$54,20,0)&amp;"号"))</f>
        <v/>
      </c>
      <c r="AG56" s="1225"/>
      <c r="AH56" s="370"/>
      <c r="AI56" s="371"/>
      <c r="AJ56" s="1220"/>
      <c r="AK56" s="1214" t="s">
        <v>401</v>
      </c>
      <c r="AL56" s="1215"/>
      <c r="AM56" s="1216"/>
      <c r="AN56" s="1224" t="str">
        <f>IF(AN53="","",IF(VLOOKUP(AN53,入力シート1!$B$5:$AM$54,17,0)=0,"",VLOOKUP(AN53,入力シート1!$B$5:$AM$54,17,0)&amp;"（"&amp;IF(VLOOKUP(AN53,入力シート1!$B$5:$AM$54,18,0)="特定","特","般")&amp;"-"&amp;VLOOKUP(AN53,入力シート1!$B$5:$AM$54,19,0)&amp;") 第"&amp;VLOOKUP(AN53,入力シート1!$B$5:$AM$54,20,0)&amp;"号"))</f>
        <v/>
      </c>
      <c r="AO56" s="1225"/>
      <c r="AP56" s="370"/>
      <c r="AQ56" s="371"/>
      <c r="AR56" s="1220"/>
      <c r="AS56" s="1214" t="s">
        <v>401</v>
      </c>
      <c r="AT56" s="1215"/>
      <c r="AU56" s="1216"/>
      <c r="AV56" s="1224" t="str">
        <f>IF(AV53="","",IF(VLOOKUP(AV53,入力シート1!$B$5:$AM$54,17,0)=0,"",VLOOKUP(AV53,入力シート1!$B$5:$AM$54,17,0)&amp;"（"&amp;IF(VLOOKUP(AV53,入力シート1!$B$5:$AM$54,18,0)="特定","特","般")&amp;"-"&amp;VLOOKUP(AV53,入力シート1!$B$5:$AM$54,19,0)&amp;") 第"&amp;VLOOKUP(AV53,入力シート1!$B$5:$AM$54,20,0)&amp;"号"))</f>
        <v/>
      </c>
      <c r="AW56" s="1225"/>
      <c r="AX56" s="406"/>
      <c r="AY56" s="406"/>
      <c r="AZ56" s="406"/>
      <c r="BA56" s="406"/>
      <c r="BB56" s="406"/>
      <c r="BC56" s="406"/>
    </row>
    <row r="57" spans="1:56" ht="24" customHeight="1">
      <c r="K57" s="401"/>
      <c r="L57" s="1220"/>
      <c r="M57" s="1214" t="s">
        <v>371</v>
      </c>
      <c r="N57" s="1215"/>
      <c r="O57" s="1216"/>
      <c r="P57" s="1232" t="str">
        <f>IF(P53="","",VLOOKUP(P53,入力シート1!$B$5:$AM$54,34,0))</f>
        <v/>
      </c>
      <c r="Q57" s="1225"/>
      <c r="R57" s="370"/>
      <c r="S57" s="371"/>
      <c r="T57" s="1220"/>
      <c r="U57" s="1214" t="s">
        <v>371</v>
      </c>
      <c r="V57" s="1215"/>
      <c r="W57" s="1216"/>
      <c r="X57" s="1232" t="str">
        <f>IF(X53="","",VLOOKUP(X53,入力シート1!$B$5:$AM$54,34,0))</f>
        <v/>
      </c>
      <c r="Y57" s="1225"/>
      <c r="Z57" s="370"/>
      <c r="AA57" s="371"/>
      <c r="AB57" s="1220"/>
      <c r="AC57" s="1214" t="s">
        <v>371</v>
      </c>
      <c r="AD57" s="1215"/>
      <c r="AE57" s="1216"/>
      <c r="AF57" s="1232" t="str">
        <f>IF(AF53="","",VLOOKUP(AF53,入力シート1!$B$5:$AM$54,34,0))</f>
        <v/>
      </c>
      <c r="AG57" s="1225"/>
      <c r="AH57" s="370"/>
      <c r="AI57" s="371"/>
      <c r="AJ57" s="1220"/>
      <c r="AK57" s="1214" t="s">
        <v>371</v>
      </c>
      <c r="AL57" s="1215"/>
      <c r="AM57" s="1216"/>
      <c r="AN57" s="1232" t="str">
        <f>IF(AN53="","",VLOOKUP(AN53,入力シート1!$B$5:$AM$54,34,0))</f>
        <v/>
      </c>
      <c r="AO57" s="1225"/>
      <c r="AP57" s="370"/>
      <c r="AQ57" s="371"/>
      <c r="AR57" s="1220"/>
      <c r="AS57" s="1214" t="s">
        <v>371</v>
      </c>
      <c r="AT57" s="1215"/>
      <c r="AU57" s="1216"/>
      <c r="AV57" s="1232" t="str">
        <f>IF(AV53="","",VLOOKUP(AV53,入力シート1!$B$5:$AM$54,34,0))</f>
        <v/>
      </c>
      <c r="AW57" s="1225"/>
      <c r="AX57" s="406"/>
      <c r="AY57" s="406"/>
      <c r="AZ57" s="406"/>
      <c r="BA57" s="406"/>
      <c r="BB57" s="406"/>
      <c r="BC57" s="406"/>
    </row>
    <row r="58" spans="1:56" ht="24" customHeight="1">
      <c r="K58" s="407"/>
      <c r="L58" s="1220"/>
      <c r="M58" s="1235" t="s">
        <v>403</v>
      </c>
      <c r="N58" s="1215"/>
      <c r="O58" s="1216"/>
      <c r="P58" s="1232" t="str">
        <f>IF(P53="","",VLOOKUP(P53,入力シート1!$B$5:$AM$54,34,0))</f>
        <v/>
      </c>
      <c r="Q58" s="1225"/>
      <c r="R58" s="371"/>
      <c r="S58" s="375"/>
      <c r="T58" s="1220"/>
      <c r="U58" s="1235" t="s">
        <v>403</v>
      </c>
      <c r="V58" s="1215"/>
      <c r="W58" s="1216"/>
      <c r="X58" s="1232" t="str">
        <f>IF(X53="","",VLOOKUP(X53,入力シート1!$B$5:$AM$54,34,0))</f>
        <v/>
      </c>
      <c r="Y58" s="1225"/>
      <c r="Z58" s="371"/>
      <c r="AA58" s="375"/>
      <c r="AB58" s="1220"/>
      <c r="AC58" s="1235" t="s">
        <v>403</v>
      </c>
      <c r="AD58" s="1215"/>
      <c r="AE58" s="1216"/>
      <c r="AF58" s="1232" t="str">
        <f>IF(AF53="","",VLOOKUP(AF53,入力シート1!$B$5:$AM$54,34,0))</f>
        <v/>
      </c>
      <c r="AG58" s="1225"/>
      <c r="AH58" s="371"/>
      <c r="AI58" s="375"/>
      <c r="AJ58" s="1220"/>
      <c r="AK58" s="1235" t="s">
        <v>403</v>
      </c>
      <c r="AL58" s="1215"/>
      <c r="AM58" s="1216"/>
      <c r="AN58" s="1232" t="str">
        <f>IF(AN53="","",VLOOKUP(AN53,入力シート1!$B$5:$AM$54,34,0))</f>
        <v/>
      </c>
      <c r="AO58" s="1225"/>
      <c r="AP58" s="371"/>
      <c r="AQ58" s="375"/>
      <c r="AR58" s="1220"/>
      <c r="AS58" s="1235" t="s">
        <v>403</v>
      </c>
      <c r="AT58" s="1215"/>
      <c r="AU58" s="1216"/>
      <c r="AV58" s="1232" t="str">
        <f>IF(AV53="","",VLOOKUP(AV53,入力シート1!$B$5:$AM$54,34,0))</f>
        <v/>
      </c>
      <c r="AW58" s="1225"/>
      <c r="AX58" s="406"/>
      <c r="AY58" s="406"/>
      <c r="AZ58" s="406"/>
      <c r="BA58" s="406"/>
      <c r="BB58" s="406"/>
      <c r="BC58" s="406"/>
    </row>
    <row r="59" spans="1:56" ht="24" customHeight="1">
      <c r="K59" s="401"/>
      <c r="L59" s="1220"/>
      <c r="M59" s="377"/>
      <c r="N59" s="1248" t="s">
        <v>404</v>
      </c>
      <c r="O59" s="1216"/>
      <c r="P59" s="1242"/>
      <c r="Q59" s="1243"/>
      <c r="R59" s="370"/>
      <c r="S59" s="381"/>
      <c r="T59" s="1220"/>
      <c r="U59" s="377"/>
      <c r="V59" s="1248" t="s">
        <v>404</v>
      </c>
      <c r="W59" s="1216"/>
      <c r="X59" s="1242"/>
      <c r="Y59" s="1243"/>
      <c r="Z59" s="370"/>
      <c r="AA59" s="380"/>
      <c r="AB59" s="1220"/>
      <c r="AC59" s="377"/>
      <c r="AD59" s="1248" t="s">
        <v>404</v>
      </c>
      <c r="AE59" s="1216"/>
      <c r="AF59" s="1242"/>
      <c r="AG59" s="1243"/>
      <c r="AH59" s="370"/>
      <c r="AI59" s="380"/>
      <c r="AJ59" s="1220"/>
      <c r="AK59" s="377"/>
      <c r="AL59" s="1248" t="s">
        <v>404</v>
      </c>
      <c r="AM59" s="1216"/>
      <c r="AN59" s="1242"/>
      <c r="AO59" s="1243"/>
      <c r="AP59" s="370"/>
      <c r="AQ59" s="381"/>
      <c r="AR59" s="1220"/>
      <c r="AS59" s="377"/>
      <c r="AT59" s="1248" t="s">
        <v>404</v>
      </c>
      <c r="AU59" s="1216"/>
      <c r="AV59" s="1242"/>
      <c r="AW59" s="1243"/>
      <c r="AX59" s="406"/>
      <c r="AY59" s="406"/>
      <c r="AZ59" s="406"/>
      <c r="BA59" s="406"/>
      <c r="BB59" s="406"/>
      <c r="BC59" s="406"/>
    </row>
    <row r="60" spans="1:56" ht="24" customHeight="1">
      <c r="K60" s="401"/>
      <c r="L60" s="1220"/>
      <c r="M60" s="1235" t="s">
        <v>405</v>
      </c>
      <c r="N60" s="1244"/>
      <c r="O60" s="1245"/>
      <c r="P60" s="1246"/>
      <c r="Q60" s="1247"/>
      <c r="R60" s="370"/>
      <c r="S60" s="381"/>
      <c r="T60" s="1220"/>
      <c r="U60" s="1235" t="s">
        <v>405</v>
      </c>
      <c r="V60" s="1244"/>
      <c r="W60" s="1245"/>
      <c r="X60" s="1246"/>
      <c r="Y60" s="1247"/>
      <c r="Z60" s="370"/>
      <c r="AA60" s="380"/>
      <c r="AB60" s="1220"/>
      <c r="AC60" s="1235" t="s">
        <v>405</v>
      </c>
      <c r="AD60" s="1244"/>
      <c r="AE60" s="1245"/>
      <c r="AF60" s="1246"/>
      <c r="AG60" s="1247"/>
      <c r="AH60" s="370"/>
      <c r="AI60" s="380"/>
      <c r="AJ60" s="1220"/>
      <c r="AK60" s="1235" t="s">
        <v>405</v>
      </c>
      <c r="AL60" s="1244"/>
      <c r="AM60" s="1245"/>
      <c r="AN60" s="1246"/>
      <c r="AO60" s="1247"/>
      <c r="AP60" s="370"/>
      <c r="AQ60" s="381"/>
      <c r="AR60" s="1220"/>
      <c r="AS60" s="1235" t="s">
        <v>405</v>
      </c>
      <c r="AT60" s="1244"/>
      <c r="AU60" s="1245"/>
      <c r="AV60" s="1246"/>
      <c r="AW60" s="1247"/>
      <c r="AX60" s="406"/>
      <c r="AY60" s="406"/>
      <c r="AZ60" s="406"/>
      <c r="BA60" s="406"/>
      <c r="BB60" s="406"/>
      <c r="BC60" s="406"/>
    </row>
    <row r="61" spans="1:56" ht="24" customHeight="1">
      <c r="K61" s="401"/>
      <c r="L61" s="1221"/>
      <c r="M61" s="383"/>
      <c r="N61" s="1214" t="s">
        <v>374</v>
      </c>
      <c r="O61" s="1216"/>
      <c r="P61" s="1246"/>
      <c r="Q61" s="1247"/>
      <c r="R61" s="370"/>
      <c r="S61" s="381"/>
      <c r="T61" s="1221"/>
      <c r="U61" s="383"/>
      <c r="V61" s="1214" t="s">
        <v>374</v>
      </c>
      <c r="W61" s="1216"/>
      <c r="X61" s="1246"/>
      <c r="Y61" s="1247"/>
      <c r="Z61" s="370"/>
      <c r="AA61" s="380"/>
      <c r="AB61" s="1221"/>
      <c r="AC61" s="383"/>
      <c r="AD61" s="1214" t="s">
        <v>374</v>
      </c>
      <c r="AE61" s="1216"/>
      <c r="AF61" s="1246"/>
      <c r="AG61" s="1247"/>
      <c r="AH61" s="370"/>
      <c r="AI61" s="380"/>
      <c r="AJ61" s="1221"/>
      <c r="AK61" s="383"/>
      <c r="AL61" s="1214" t="s">
        <v>374</v>
      </c>
      <c r="AM61" s="1216"/>
      <c r="AN61" s="1246"/>
      <c r="AO61" s="1247"/>
      <c r="AP61" s="370"/>
      <c r="AQ61" s="381"/>
      <c r="AR61" s="1221"/>
      <c r="AS61" s="383"/>
      <c r="AT61" s="1214" t="s">
        <v>374</v>
      </c>
      <c r="AU61" s="1216"/>
      <c r="AV61" s="1246"/>
      <c r="AW61" s="1247"/>
      <c r="AX61" s="406"/>
      <c r="AY61" s="406"/>
      <c r="AZ61" s="406"/>
      <c r="BA61" s="406"/>
      <c r="BB61" s="406"/>
      <c r="BC61" s="406"/>
    </row>
    <row r="62" spans="1:56" ht="24" customHeight="1">
      <c r="K62" s="401"/>
      <c r="L62" s="1214" t="s">
        <v>392</v>
      </c>
      <c r="M62" s="1216"/>
      <c r="N62" s="1249" t="str">
        <f>IF(P53="","",VLOOKUP(P53,入力シート1!$B$5:$AM$54,8,0))</f>
        <v/>
      </c>
      <c r="O62" s="1250"/>
      <c r="P62" s="1251" t="str">
        <f>IF(P53="","",VLOOKUP(P53,入力シート1!$B$5:$AM$54,9,0))</f>
        <v/>
      </c>
      <c r="Q62" s="1252"/>
      <c r="R62" s="370"/>
      <c r="S62" s="381"/>
      <c r="T62" s="1214" t="s">
        <v>392</v>
      </c>
      <c r="U62" s="1216"/>
      <c r="V62" s="1249" t="str">
        <f>IF(X53="","",VLOOKUP(X53,入力シート1!$B$5:$AM$54,8,0))</f>
        <v/>
      </c>
      <c r="W62" s="1250"/>
      <c r="X62" s="1251" t="str">
        <f>IF(X53="","",VLOOKUP(X53,入力シート1!$B$5:$AM$54,9,0))</f>
        <v/>
      </c>
      <c r="Y62" s="1252"/>
      <c r="Z62" s="370"/>
      <c r="AA62" s="380"/>
      <c r="AB62" s="1214" t="s">
        <v>392</v>
      </c>
      <c r="AC62" s="1216"/>
      <c r="AD62" s="1249" t="str">
        <f>IF(AF53="","",VLOOKUP(AF53,入力シート1!$B$5:$AM$54,8,0))</f>
        <v/>
      </c>
      <c r="AE62" s="1250"/>
      <c r="AF62" s="1251" t="str">
        <f>IF(AF53="","",VLOOKUP(AF53,入力シート1!$B$5:$AM$54,9,0))</f>
        <v/>
      </c>
      <c r="AG62" s="1252"/>
      <c r="AH62" s="370"/>
      <c r="AI62" s="380"/>
      <c r="AJ62" s="1214" t="s">
        <v>392</v>
      </c>
      <c r="AK62" s="1216"/>
      <c r="AL62" s="1249" t="str">
        <f>IF(AN53="","",VLOOKUP(AN53,入力シート1!$B$5:$AM$54,8,0))</f>
        <v/>
      </c>
      <c r="AM62" s="1250"/>
      <c r="AN62" s="1251" t="str">
        <f>IF(AN53="","",VLOOKUP(AN53,入力シート1!$B$5:$AM$54,9,0))</f>
        <v/>
      </c>
      <c r="AO62" s="1252"/>
      <c r="AP62" s="370"/>
      <c r="AQ62" s="381"/>
      <c r="AR62" s="1214" t="s">
        <v>392</v>
      </c>
      <c r="AS62" s="1216"/>
      <c r="AT62" s="1249" t="str">
        <f>IF(AV53="","",VLOOKUP(AV53,入力シート1!$B$5:$AM$54,8,0))</f>
        <v/>
      </c>
      <c r="AU62" s="1250"/>
      <c r="AV62" s="1251" t="str">
        <f>IF(AV53="","",VLOOKUP(AV53,入力シート1!$B$5:$AM$54,9,0))</f>
        <v/>
      </c>
      <c r="AW62" s="1252"/>
      <c r="AX62" s="406"/>
      <c r="AY62" s="406"/>
      <c r="AZ62" s="406"/>
      <c r="BA62" s="406"/>
      <c r="BB62" s="406"/>
      <c r="BC62" s="406"/>
    </row>
    <row r="63" spans="1:56" ht="21.75" customHeight="1">
      <c r="K63" s="401"/>
      <c r="L63" s="370"/>
      <c r="M63" s="370"/>
      <c r="N63" s="384"/>
      <c r="O63" s="385"/>
      <c r="P63" s="385"/>
      <c r="Q63" s="385"/>
      <c r="R63" s="370"/>
      <c r="S63" s="381"/>
      <c r="T63" s="370"/>
      <c r="U63" s="370"/>
      <c r="V63" s="384"/>
      <c r="W63" s="385"/>
      <c r="X63" s="385"/>
      <c r="Y63" s="385"/>
      <c r="Z63" s="370"/>
      <c r="AA63" s="380"/>
      <c r="AB63" s="370"/>
      <c r="AC63" s="370"/>
      <c r="AD63" s="384"/>
      <c r="AE63" s="385"/>
      <c r="AF63" s="385"/>
      <c r="AG63" s="385"/>
      <c r="AH63" s="370"/>
      <c r="AI63" s="380"/>
      <c r="AJ63" s="370"/>
      <c r="AK63" s="370"/>
      <c r="AL63" s="384"/>
      <c r="AM63" s="385"/>
      <c r="AN63" s="385"/>
      <c r="AO63" s="385"/>
      <c r="AP63" s="370"/>
      <c r="AQ63" s="381"/>
      <c r="AR63" s="370"/>
      <c r="AS63" s="370"/>
      <c r="AT63" s="384"/>
      <c r="AU63" s="385"/>
      <c r="AV63" s="385"/>
      <c r="AW63" s="385"/>
      <c r="AX63" s="406"/>
      <c r="AY63" s="403"/>
      <c r="AZ63" s="403"/>
      <c r="BA63" s="403"/>
      <c r="BB63" s="403"/>
      <c r="BC63" s="403"/>
    </row>
    <row r="64" spans="1:56" ht="24" customHeight="1">
      <c r="K64" s="401"/>
      <c r="L64" s="1219" t="str">
        <f>IF(P64="","",VLOOKUP(P64,入力シート1!$B$5:$AM$54,38,0)&amp;"工事")</f>
        <v/>
      </c>
      <c r="M64" s="1214" t="s">
        <v>395</v>
      </c>
      <c r="N64" s="1215"/>
      <c r="O64" s="1216"/>
      <c r="P64" s="1217"/>
      <c r="Q64" s="1218"/>
      <c r="R64" s="370"/>
      <c r="S64" s="371"/>
      <c r="T64" s="1219" t="str">
        <f>IF(X64="","",VLOOKUP(X64,入力シート1!$B$5:$AM$54,38,0)&amp;"工事")</f>
        <v/>
      </c>
      <c r="U64" s="1214" t="s">
        <v>395</v>
      </c>
      <c r="V64" s="1215"/>
      <c r="W64" s="1216"/>
      <c r="X64" s="1217"/>
      <c r="Y64" s="1218"/>
      <c r="Z64" s="370"/>
      <c r="AA64" s="371"/>
      <c r="AB64" s="1219" t="str">
        <f>IF(AF64="","",VLOOKUP(AF64,入力シート1!$B$5:$AM$54,38,0)&amp;"工事")</f>
        <v/>
      </c>
      <c r="AC64" s="1214" t="s">
        <v>395</v>
      </c>
      <c r="AD64" s="1215"/>
      <c r="AE64" s="1216"/>
      <c r="AF64" s="1217"/>
      <c r="AG64" s="1218"/>
      <c r="AH64" s="370"/>
      <c r="AI64" s="371"/>
      <c r="AJ64" s="1219" t="str">
        <f>IF(AN64="","",VLOOKUP(AN64,入力シート1!$B$5:$AM$54,38,0)&amp;"工事")</f>
        <v/>
      </c>
      <c r="AK64" s="1214" t="s">
        <v>395</v>
      </c>
      <c r="AL64" s="1215"/>
      <c r="AM64" s="1216"/>
      <c r="AN64" s="1217"/>
      <c r="AO64" s="1218"/>
      <c r="AP64" s="370"/>
      <c r="AQ64" s="371"/>
      <c r="AR64" s="1219" t="str">
        <f>IF(AV64="","",VLOOKUP(AV64,入力シート1!$B$5:$AM$54,38,0)&amp;"工事")</f>
        <v/>
      </c>
      <c r="AS64" s="1214" t="s">
        <v>395</v>
      </c>
      <c r="AT64" s="1215"/>
      <c r="AU64" s="1216"/>
      <c r="AV64" s="1217"/>
      <c r="AW64" s="1218"/>
      <c r="AX64" s="404"/>
      <c r="AY64" s="405"/>
      <c r="AZ64" s="405"/>
      <c r="BA64" s="405"/>
      <c r="BB64" s="405"/>
      <c r="BC64" s="405"/>
    </row>
    <row r="65" spans="11:55" ht="24" customHeight="1">
      <c r="K65" s="401"/>
      <c r="L65" s="1220"/>
      <c r="M65" s="1214" t="s">
        <v>397</v>
      </c>
      <c r="N65" s="1215"/>
      <c r="O65" s="1216"/>
      <c r="P65" s="1224" t="str">
        <f>IF(P64="","",VLOOKUP(P64,入力シート1!$B$5:$AM$54,3,0))</f>
        <v/>
      </c>
      <c r="Q65" s="1225"/>
      <c r="R65" s="370"/>
      <c r="S65" s="371"/>
      <c r="T65" s="1220"/>
      <c r="U65" s="1214" t="s">
        <v>397</v>
      </c>
      <c r="V65" s="1215"/>
      <c r="W65" s="1216"/>
      <c r="X65" s="1224" t="str">
        <f>IF(X64="","",VLOOKUP(X64,入力シート1!$B$5:$AM$54,3,0))</f>
        <v/>
      </c>
      <c r="Y65" s="1225"/>
      <c r="Z65" s="370"/>
      <c r="AA65" s="371"/>
      <c r="AB65" s="1220"/>
      <c r="AC65" s="1214" t="s">
        <v>397</v>
      </c>
      <c r="AD65" s="1215"/>
      <c r="AE65" s="1216"/>
      <c r="AF65" s="1224" t="str">
        <f>IF(AF64="","",VLOOKUP(AF64,入力シート1!$B$5:$AM$54,3,0))</f>
        <v/>
      </c>
      <c r="AG65" s="1225"/>
      <c r="AH65" s="370"/>
      <c r="AI65" s="371"/>
      <c r="AJ65" s="1220"/>
      <c r="AK65" s="1214" t="s">
        <v>397</v>
      </c>
      <c r="AL65" s="1215"/>
      <c r="AM65" s="1216"/>
      <c r="AN65" s="1224" t="str">
        <f>IF(AN64="","",VLOOKUP(AN64,入力シート1!$B$5:$AM$54,3,0))</f>
        <v/>
      </c>
      <c r="AO65" s="1225"/>
      <c r="AP65" s="370"/>
      <c r="AQ65" s="371"/>
      <c r="AR65" s="1220"/>
      <c r="AS65" s="1214" t="s">
        <v>397</v>
      </c>
      <c r="AT65" s="1215"/>
      <c r="AU65" s="1216"/>
      <c r="AV65" s="1224" t="str">
        <f>IF(AV64="","",VLOOKUP(AV64,入力シート1!$B$5:$AM$54,3,0))</f>
        <v/>
      </c>
      <c r="AW65" s="1225"/>
      <c r="AX65" s="404"/>
      <c r="AY65" s="405"/>
      <c r="AZ65" s="405"/>
      <c r="BA65" s="405"/>
      <c r="BB65" s="405"/>
      <c r="BC65" s="405"/>
    </row>
    <row r="66" spans="11:55" ht="24" customHeight="1">
      <c r="K66" s="401"/>
      <c r="L66" s="1220"/>
      <c r="M66" s="1214" t="s">
        <v>398</v>
      </c>
      <c r="N66" s="1215"/>
      <c r="O66" s="1216"/>
      <c r="P66" s="1224" t="str">
        <f>IF(P64="","",IF(VLOOKUP(P64,入力シート1!$B$5:$AM$54,12,0)=0,"",VLOOKUP(P64,入力シート1!$B$5:$AM$54,12,0)&amp;"（"&amp;IF(VLOOKUP(P64,入力シート1!$B$5:$AM$54,13,0)="特定","特","般")&amp;"-"&amp;VLOOKUP(P64,入力シート1!$B$5:$AM$54,14,0)&amp;") 第"&amp;VLOOKUP(P64,入力シート1!$B$5:$AM$54,15,0)&amp;"号"))</f>
        <v/>
      </c>
      <c r="Q66" s="1225"/>
      <c r="R66" s="370"/>
      <c r="S66" s="371"/>
      <c r="T66" s="1220"/>
      <c r="U66" s="1214" t="s">
        <v>398</v>
      </c>
      <c r="V66" s="1215"/>
      <c r="W66" s="1216"/>
      <c r="X66" s="1224" t="str">
        <f>IF(X64="","",IF(VLOOKUP(X64,入力シート1!$B$5:$AM$54,12,0)=0,"",VLOOKUP(X64,入力シート1!$B$5:$AM$54,12,0)&amp;"（"&amp;IF(VLOOKUP(X64,入力シート1!$B$5:$AM$54,13,0)="特定","特","般")&amp;"-"&amp;VLOOKUP(X64,入力シート1!$B$5:$AM$54,14,0)&amp;") 第"&amp;VLOOKUP(X64,入力シート1!$B$5:$AM$54,15,0)&amp;"号"))</f>
        <v/>
      </c>
      <c r="Y66" s="1225"/>
      <c r="Z66" s="370"/>
      <c r="AA66" s="371"/>
      <c r="AB66" s="1220"/>
      <c r="AC66" s="1214" t="s">
        <v>398</v>
      </c>
      <c r="AD66" s="1215"/>
      <c r="AE66" s="1216"/>
      <c r="AF66" s="1224" t="str">
        <f>IF(AF64="","",IF(VLOOKUP(AF64,入力シート1!$B$5:$AM$54,12,0)=0,"",VLOOKUP(AF64,入力シート1!$B$5:$AM$54,12,0)&amp;"（"&amp;IF(VLOOKUP(AF64,入力シート1!$B$5:$AM$54,13,0)="特定","特","般")&amp;"-"&amp;VLOOKUP(AF64,入力シート1!$B$5:$AM$54,14,0)&amp;") 第"&amp;VLOOKUP(AF64,入力シート1!$B$5:$AM$54,15,0)&amp;"号"))</f>
        <v/>
      </c>
      <c r="AG66" s="1225"/>
      <c r="AH66" s="370"/>
      <c r="AI66" s="371"/>
      <c r="AJ66" s="1220"/>
      <c r="AK66" s="1214" t="s">
        <v>398</v>
      </c>
      <c r="AL66" s="1215"/>
      <c r="AM66" s="1216"/>
      <c r="AN66" s="1224" t="str">
        <f>IF(AN64="","",IF(VLOOKUP(AN64,入力シート1!$B$5:$AM$54,12,0)=0,"",VLOOKUP(AN64,入力シート1!$B$5:$AM$54,12,0)&amp;"（"&amp;IF(VLOOKUP(AN64,入力シート1!$B$5:$AM$54,13,0)="特定","特","般")&amp;"-"&amp;VLOOKUP(AN64,入力シート1!$B$5:$AM$54,14,0)&amp;") 第"&amp;VLOOKUP(AN64,入力シート1!$B$5:$AM$54,15,0)&amp;"号"))</f>
        <v/>
      </c>
      <c r="AO66" s="1225"/>
      <c r="AP66" s="370"/>
      <c r="AQ66" s="371"/>
      <c r="AR66" s="1220"/>
      <c r="AS66" s="1214" t="s">
        <v>398</v>
      </c>
      <c r="AT66" s="1215"/>
      <c r="AU66" s="1216"/>
      <c r="AV66" s="1224" t="str">
        <f>IF(AV64="","",IF(VLOOKUP(AV64,入力シート1!$B$5:$AM$54,12,0)=0,"",VLOOKUP(AV64,入力シート1!$B$5:$AM$54,12,0)&amp;"（"&amp;IF(VLOOKUP(AV64,入力シート1!$B$5:$AM$54,13,0)="特定","特","般")&amp;"-"&amp;VLOOKUP(AV64,入力シート1!$B$5:$AM$54,14,0)&amp;") 第"&amp;VLOOKUP(AV64,入力シート1!$B$5:$AM$54,15,0)&amp;"号"))</f>
        <v/>
      </c>
      <c r="AW66" s="1225"/>
      <c r="AX66" s="404"/>
      <c r="AY66" s="405"/>
      <c r="AZ66" s="405"/>
      <c r="BA66" s="405"/>
      <c r="BB66" s="405"/>
      <c r="BC66" s="405"/>
    </row>
    <row r="67" spans="11:55" ht="24" customHeight="1">
      <c r="K67" s="401"/>
      <c r="L67" s="1220"/>
      <c r="M67" s="1214" t="s">
        <v>401</v>
      </c>
      <c r="N67" s="1215"/>
      <c r="O67" s="1216"/>
      <c r="P67" s="1224" t="str">
        <f>IF(P64="","",IF(VLOOKUP(P64,入力シート1!$B$5:$AM$54,17,0)=0,"",VLOOKUP(P64,入力シート1!$B$5:$AM$54,17,0)&amp;"（"&amp;IF(VLOOKUP(P64,入力シート1!$B$5:$AM$54,18,0)="特定","特","般")&amp;"-"&amp;VLOOKUP(P64,入力シート1!$B$5:$AM$54,19,0)&amp;") 第"&amp;VLOOKUP(P64,入力シート1!$B$5:$AM$54,20,0)&amp;"号"))</f>
        <v/>
      </c>
      <c r="Q67" s="1225"/>
      <c r="R67" s="370"/>
      <c r="S67" s="371"/>
      <c r="T67" s="1220"/>
      <c r="U67" s="1214" t="s">
        <v>401</v>
      </c>
      <c r="V67" s="1215"/>
      <c r="W67" s="1216"/>
      <c r="X67" s="1224" t="str">
        <f>IF(X64="","",IF(VLOOKUP(X64,入力シート1!$B$5:$AM$54,17,0)=0,"",VLOOKUP(X64,入力シート1!$B$5:$AM$54,17,0)&amp;"（"&amp;IF(VLOOKUP(X64,入力シート1!$B$5:$AM$54,18,0)="特定","特","般")&amp;"-"&amp;VLOOKUP(X64,入力シート1!$B$5:$AM$54,19,0)&amp;") 第"&amp;VLOOKUP(X64,入力シート1!$B$5:$AM$54,20,0)&amp;"号"))</f>
        <v/>
      </c>
      <c r="Y67" s="1225"/>
      <c r="Z67" s="370"/>
      <c r="AA67" s="371"/>
      <c r="AB67" s="1220"/>
      <c r="AC67" s="1214" t="s">
        <v>401</v>
      </c>
      <c r="AD67" s="1215"/>
      <c r="AE67" s="1216"/>
      <c r="AF67" s="1224" t="str">
        <f>IF(AF64="","",IF(VLOOKUP(AF64,入力シート1!$B$5:$AM$54,17,0)=0,"",VLOOKUP(AF64,入力シート1!$B$5:$AM$54,17,0)&amp;"（"&amp;IF(VLOOKUP(AF64,入力シート1!$B$5:$AM$54,18,0)="特定","特","般")&amp;"-"&amp;VLOOKUP(AF64,入力シート1!$B$5:$AM$54,19,0)&amp;") 第"&amp;VLOOKUP(AF64,入力シート1!$B$5:$AM$54,20,0)&amp;"号"))</f>
        <v/>
      </c>
      <c r="AG67" s="1225"/>
      <c r="AH67" s="370"/>
      <c r="AI67" s="371"/>
      <c r="AJ67" s="1220"/>
      <c r="AK67" s="1214" t="s">
        <v>401</v>
      </c>
      <c r="AL67" s="1215"/>
      <c r="AM67" s="1216"/>
      <c r="AN67" s="1224" t="str">
        <f>IF(AN64="","",IF(VLOOKUP(AN64,入力シート1!$B$5:$AM$54,17,0)=0,"",VLOOKUP(AN64,入力シート1!$B$5:$AM$54,17,0)&amp;"（"&amp;IF(VLOOKUP(AN64,入力シート1!$B$5:$AM$54,18,0)="特定","特","般")&amp;"-"&amp;VLOOKUP(AN64,入力シート1!$B$5:$AM$54,19,0)&amp;") 第"&amp;VLOOKUP(AN64,入力シート1!$B$5:$AM$54,20,0)&amp;"号"))</f>
        <v/>
      </c>
      <c r="AO67" s="1225"/>
      <c r="AP67" s="370"/>
      <c r="AQ67" s="371"/>
      <c r="AR67" s="1220"/>
      <c r="AS67" s="1214" t="s">
        <v>401</v>
      </c>
      <c r="AT67" s="1215"/>
      <c r="AU67" s="1216"/>
      <c r="AV67" s="1224" t="str">
        <f>IF(AV64="","",IF(VLOOKUP(AV64,入力シート1!$B$5:$AM$54,17,0)=0,"",VLOOKUP(AV64,入力シート1!$B$5:$AM$54,17,0)&amp;"（"&amp;IF(VLOOKUP(AV64,入力シート1!$B$5:$AM$54,18,0)="特定","特","般")&amp;"-"&amp;VLOOKUP(AV64,入力シート1!$B$5:$AM$54,19,0)&amp;") 第"&amp;VLOOKUP(AV64,入力シート1!$B$5:$AM$54,20,0)&amp;"号"))</f>
        <v/>
      </c>
      <c r="AW67" s="1225"/>
      <c r="AX67" s="406"/>
      <c r="AY67" s="406"/>
      <c r="AZ67" s="406"/>
      <c r="BA67" s="406"/>
      <c r="BB67" s="406"/>
      <c r="BC67" s="406"/>
    </row>
    <row r="68" spans="11:55" ht="24" customHeight="1">
      <c r="K68" s="401"/>
      <c r="L68" s="1220"/>
      <c r="M68" s="1214" t="s">
        <v>371</v>
      </c>
      <c r="N68" s="1215"/>
      <c r="O68" s="1216"/>
      <c r="P68" s="1232" t="str">
        <f>IF(P64="","",VLOOKUP(P64,入力シート1!$B$5:$AM$54,34,0))</f>
        <v/>
      </c>
      <c r="Q68" s="1225"/>
      <c r="R68" s="370"/>
      <c r="S68" s="371"/>
      <c r="T68" s="1220"/>
      <c r="U68" s="1214" t="s">
        <v>371</v>
      </c>
      <c r="V68" s="1215"/>
      <c r="W68" s="1216"/>
      <c r="X68" s="1232" t="str">
        <f>IF(X64="","",VLOOKUP(X64,入力シート1!$B$5:$AM$54,34,0))</f>
        <v/>
      </c>
      <c r="Y68" s="1225"/>
      <c r="Z68" s="370"/>
      <c r="AA68" s="371"/>
      <c r="AB68" s="1220"/>
      <c r="AC68" s="1214" t="s">
        <v>371</v>
      </c>
      <c r="AD68" s="1215"/>
      <c r="AE68" s="1216"/>
      <c r="AF68" s="1232" t="str">
        <f>IF(AF64="","",VLOOKUP(AF64,入力シート1!$B$5:$AM$54,34,0))</f>
        <v/>
      </c>
      <c r="AG68" s="1225"/>
      <c r="AH68" s="370"/>
      <c r="AI68" s="371"/>
      <c r="AJ68" s="1220"/>
      <c r="AK68" s="1214" t="s">
        <v>371</v>
      </c>
      <c r="AL68" s="1215"/>
      <c r="AM68" s="1216"/>
      <c r="AN68" s="1232" t="str">
        <f>IF(AN64="","",VLOOKUP(AN64,入力シート1!$B$5:$AM$54,34,0))</f>
        <v/>
      </c>
      <c r="AO68" s="1225"/>
      <c r="AP68" s="370"/>
      <c r="AQ68" s="371"/>
      <c r="AR68" s="1220"/>
      <c r="AS68" s="1214" t="s">
        <v>371</v>
      </c>
      <c r="AT68" s="1215"/>
      <c r="AU68" s="1216"/>
      <c r="AV68" s="1232" t="str">
        <f>IF(AV64="","",VLOOKUP(AV64,入力シート1!$B$5:$AM$54,34,0))</f>
        <v/>
      </c>
      <c r="AW68" s="1225"/>
      <c r="AX68" s="406"/>
      <c r="AY68" s="406"/>
      <c r="AZ68" s="406"/>
      <c r="BA68" s="406"/>
      <c r="BB68" s="406"/>
      <c r="BC68" s="406"/>
    </row>
    <row r="69" spans="11:55" ht="24" customHeight="1">
      <c r="K69" s="407"/>
      <c r="L69" s="1220"/>
      <c r="M69" s="1235" t="s">
        <v>403</v>
      </c>
      <c r="N69" s="1215"/>
      <c r="O69" s="1216"/>
      <c r="P69" s="1232" t="str">
        <f>IF(P64="","",VLOOKUP(P64,入力シート1!$B$5:$AM$54,34,0))</f>
        <v/>
      </c>
      <c r="Q69" s="1225"/>
      <c r="R69" s="371"/>
      <c r="S69" s="375"/>
      <c r="T69" s="1220"/>
      <c r="U69" s="1235" t="s">
        <v>403</v>
      </c>
      <c r="V69" s="1215"/>
      <c r="W69" s="1216"/>
      <c r="X69" s="1232" t="str">
        <f>IF(X64="","",VLOOKUP(X64,入力シート1!$B$5:$AM$54,34,0))</f>
        <v/>
      </c>
      <c r="Y69" s="1225"/>
      <c r="Z69" s="371"/>
      <c r="AA69" s="375"/>
      <c r="AB69" s="1220"/>
      <c r="AC69" s="1235" t="s">
        <v>403</v>
      </c>
      <c r="AD69" s="1215"/>
      <c r="AE69" s="1216"/>
      <c r="AF69" s="1232" t="str">
        <f>IF(AF64="","",VLOOKUP(AF64,入力シート1!$B$5:$AM$54,34,0))</f>
        <v/>
      </c>
      <c r="AG69" s="1225"/>
      <c r="AH69" s="371"/>
      <c r="AI69" s="375"/>
      <c r="AJ69" s="1220"/>
      <c r="AK69" s="1235" t="s">
        <v>403</v>
      </c>
      <c r="AL69" s="1215"/>
      <c r="AM69" s="1216"/>
      <c r="AN69" s="1232" t="str">
        <f>IF(AN64="","",VLOOKUP(AN64,入力シート1!$B$5:$AM$54,34,0))</f>
        <v/>
      </c>
      <c r="AO69" s="1225"/>
      <c r="AP69" s="371"/>
      <c r="AQ69" s="375"/>
      <c r="AR69" s="1220"/>
      <c r="AS69" s="1235" t="s">
        <v>403</v>
      </c>
      <c r="AT69" s="1215"/>
      <c r="AU69" s="1216"/>
      <c r="AV69" s="1232" t="str">
        <f>IF(AV64="","",VLOOKUP(AV64,入力シート1!$B$5:$AM$54,34,0))</f>
        <v/>
      </c>
      <c r="AW69" s="1225"/>
      <c r="AX69" s="406"/>
      <c r="AY69" s="406"/>
      <c r="AZ69" s="406"/>
      <c r="BA69" s="406"/>
      <c r="BB69" s="406"/>
      <c r="BC69" s="406"/>
    </row>
    <row r="70" spans="11:55" ht="24" customHeight="1">
      <c r="K70" s="401"/>
      <c r="L70" s="1220"/>
      <c r="M70" s="377"/>
      <c r="N70" s="1248" t="s">
        <v>404</v>
      </c>
      <c r="O70" s="1216"/>
      <c r="P70" s="1242"/>
      <c r="Q70" s="1243"/>
      <c r="R70" s="370"/>
      <c r="S70" s="381"/>
      <c r="T70" s="1220"/>
      <c r="U70" s="377"/>
      <c r="V70" s="1248" t="s">
        <v>404</v>
      </c>
      <c r="W70" s="1216"/>
      <c r="X70" s="1242"/>
      <c r="Y70" s="1243"/>
      <c r="Z70" s="370"/>
      <c r="AA70" s="380"/>
      <c r="AB70" s="1220"/>
      <c r="AC70" s="377"/>
      <c r="AD70" s="1248" t="s">
        <v>404</v>
      </c>
      <c r="AE70" s="1216"/>
      <c r="AF70" s="1242"/>
      <c r="AG70" s="1243"/>
      <c r="AH70" s="370"/>
      <c r="AI70" s="380"/>
      <c r="AJ70" s="1220"/>
      <c r="AK70" s="377"/>
      <c r="AL70" s="1248" t="s">
        <v>404</v>
      </c>
      <c r="AM70" s="1216"/>
      <c r="AN70" s="1242"/>
      <c r="AO70" s="1243"/>
      <c r="AP70" s="370"/>
      <c r="AQ70" s="381"/>
      <c r="AR70" s="1220"/>
      <c r="AS70" s="377"/>
      <c r="AT70" s="1248" t="s">
        <v>404</v>
      </c>
      <c r="AU70" s="1216"/>
      <c r="AV70" s="1242"/>
      <c r="AW70" s="1243"/>
      <c r="AX70" s="406"/>
      <c r="AY70" s="406"/>
      <c r="AZ70" s="406"/>
      <c r="BA70" s="406"/>
      <c r="BB70" s="406"/>
      <c r="BC70" s="406"/>
    </row>
    <row r="71" spans="11:55" ht="24" customHeight="1">
      <c r="K71" s="401"/>
      <c r="L71" s="1220"/>
      <c r="M71" s="1235" t="s">
        <v>405</v>
      </c>
      <c r="N71" s="1244"/>
      <c r="O71" s="1245"/>
      <c r="P71" s="1246"/>
      <c r="Q71" s="1247"/>
      <c r="R71" s="370"/>
      <c r="S71" s="381"/>
      <c r="T71" s="1220"/>
      <c r="U71" s="1235" t="s">
        <v>405</v>
      </c>
      <c r="V71" s="1244"/>
      <c r="W71" s="1245"/>
      <c r="X71" s="1246"/>
      <c r="Y71" s="1247"/>
      <c r="Z71" s="370"/>
      <c r="AA71" s="380"/>
      <c r="AB71" s="1220"/>
      <c r="AC71" s="1235" t="s">
        <v>405</v>
      </c>
      <c r="AD71" s="1244"/>
      <c r="AE71" s="1245"/>
      <c r="AF71" s="1246"/>
      <c r="AG71" s="1247"/>
      <c r="AH71" s="370"/>
      <c r="AI71" s="380"/>
      <c r="AJ71" s="1220"/>
      <c r="AK71" s="1235" t="s">
        <v>405</v>
      </c>
      <c r="AL71" s="1244"/>
      <c r="AM71" s="1245"/>
      <c r="AN71" s="1246"/>
      <c r="AO71" s="1247"/>
      <c r="AP71" s="370"/>
      <c r="AQ71" s="381"/>
      <c r="AR71" s="1220"/>
      <c r="AS71" s="1235" t="s">
        <v>405</v>
      </c>
      <c r="AT71" s="1244"/>
      <c r="AU71" s="1245"/>
      <c r="AV71" s="1246"/>
      <c r="AW71" s="1247"/>
      <c r="AX71" s="406"/>
      <c r="AY71" s="406"/>
      <c r="AZ71" s="406"/>
      <c r="BA71" s="406"/>
      <c r="BB71" s="406"/>
      <c r="BC71" s="406"/>
    </row>
    <row r="72" spans="11:55" ht="24" customHeight="1">
      <c r="K72" s="401"/>
      <c r="L72" s="1221"/>
      <c r="M72" s="383"/>
      <c r="N72" s="1214" t="s">
        <v>374</v>
      </c>
      <c r="O72" s="1216"/>
      <c r="P72" s="1246"/>
      <c r="Q72" s="1247"/>
      <c r="R72" s="370"/>
      <c r="S72" s="381"/>
      <c r="T72" s="1221"/>
      <c r="U72" s="383"/>
      <c r="V72" s="1214" t="s">
        <v>374</v>
      </c>
      <c r="W72" s="1216"/>
      <c r="X72" s="1246"/>
      <c r="Y72" s="1247"/>
      <c r="Z72" s="370"/>
      <c r="AA72" s="380"/>
      <c r="AB72" s="1221"/>
      <c r="AC72" s="383"/>
      <c r="AD72" s="1214" t="s">
        <v>374</v>
      </c>
      <c r="AE72" s="1216"/>
      <c r="AF72" s="1246"/>
      <c r="AG72" s="1247"/>
      <c r="AH72" s="370"/>
      <c r="AI72" s="380"/>
      <c r="AJ72" s="1221"/>
      <c r="AK72" s="383"/>
      <c r="AL72" s="1214" t="s">
        <v>374</v>
      </c>
      <c r="AM72" s="1216"/>
      <c r="AN72" s="1246"/>
      <c r="AO72" s="1247"/>
      <c r="AP72" s="370"/>
      <c r="AQ72" s="381"/>
      <c r="AR72" s="1221"/>
      <c r="AS72" s="383"/>
      <c r="AT72" s="1214" t="s">
        <v>374</v>
      </c>
      <c r="AU72" s="1216"/>
      <c r="AV72" s="1246"/>
      <c r="AW72" s="1247"/>
      <c r="AX72" s="406"/>
      <c r="AY72" s="406"/>
      <c r="AZ72" s="406"/>
      <c r="BA72" s="406"/>
      <c r="BB72" s="406"/>
      <c r="BC72" s="406"/>
    </row>
    <row r="73" spans="11:55" ht="24" customHeight="1">
      <c r="K73" s="401"/>
      <c r="L73" s="1214" t="s">
        <v>392</v>
      </c>
      <c r="M73" s="1216"/>
      <c r="N73" s="1249" t="str">
        <f>IF(P64="","",VLOOKUP(P64,入力シート1!$B$5:$AM$54,8,0))</f>
        <v/>
      </c>
      <c r="O73" s="1250"/>
      <c r="P73" s="1251" t="str">
        <f>IF(P64="","",VLOOKUP(P64,入力シート1!$B$5:$AM$54,9,0))</f>
        <v/>
      </c>
      <c r="Q73" s="1252"/>
      <c r="R73" s="370"/>
      <c r="S73" s="381"/>
      <c r="T73" s="1214" t="s">
        <v>392</v>
      </c>
      <c r="U73" s="1216"/>
      <c r="V73" s="1249" t="str">
        <f>IF(X64="","",VLOOKUP(X64,入力シート1!$B$5:$AM$54,8,0))</f>
        <v/>
      </c>
      <c r="W73" s="1250"/>
      <c r="X73" s="1251" t="str">
        <f>IF(X64="","",VLOOKUP(X64,入力シート1!$B$5:$AM$54,9,0))</f>
        <v/>
      </c>
      <c r="Y73" s="1252"/>
      <c r="Z73" s="370"/>
      <c r="AA73" s="380"/>
      <c r="AB73" s="1214" t="s">
        <v>392</v>
      </c>
      <c r="AC73" s="1216"/>
      <c r="AD73" s="1249" t="str">
        <f>IF(AF64="","",VLOOKUP(AF64,入力シート1!$B$5:$AM$54,8,0))</f>
        <v/>
      </c>
      <c r="AE73" s="1250"/>
      <c r="AF73" s="1251" t="str">
        <f>IF(AF64="","",VLOOKUP(AF64,入力シート1!$B$5:$AM$54,9,0))</f>
        <v/>
      </c>
      <c r="AG73" s="1252"/>
      <c r="AH73" s="370"/>
      <c r="AI73" s="380"/>
      <c r="AJ73" s="1214" t="s">
        <v>392</v>
      </c>
      <c r="AK73" s="1216"/>
      <c r="AL73" s="1249" t="str">
        <f>IF(AN64="","",VLOOKUP(AN64,入力シート1!$B$5:$AM$54,8,0))</f>
        <v/>
      </c>
      <c r="AM73" s="1250"/>
      <c r="AN73" s="1251" t="str">
        <f>IF(AN64="","",VLOOKUP(AN64,入力シート1!$B$5:$AM$54,9,0))</f>
        <v/>
      </c>
      <c r="AO73" s="1252"/>
      <c r="AP73" s="370"/>
      <c r="AQ73" s="381"/>
      <c r="AR73" s="1214" t="s">
        <v>392</v>
      </c>
      <c r="AS73" s="1216"/>
      <c r="AT73" s="1249" t="str">
        <f>IF(AV64="","",VLOOKUP(AV64,入力シート1!$B$5:$AM$54,8,0))</f>
        <v/>
      </c>
      <c r="AU73" s="1250"/>
      <c r="AV73" s="1251" t="str">
        <f>IF(AV64="","",VLOOKUP(AV64,入力シート1!$B$5:$AM$54,9,0))</f>
        <v/>
      </c>
      <c r="AW73" s="1252"/>
      <c r="AX73" s="406"/>
      <c r="AY73" s="406"/>
      <c r="AZ73" s="406"/>
      <c r="BA73" s="406"/>
      <c r="BB73" s="406"/>
      <c r="BC73" s="406"/>
    </row>
    <row r="74" spans="11:55" ht="21.75" customHeight="1">
      <c r="K74" s="401"/>
      <c r="L74" s="370"/>
      <c r="M74" s="370"/>
      <c r="N74" s="370"/>
      <c r="O74" s="370"/>
      <c r="P74" s="370"/>
      <c r="Q74" s="370"/>
      <c r="R74" s="370"/>
      <c r="S74" s="381"/>
      <c r="T74" s="370"/>
      <c r="U74" s="370"/>
      <c r="V74" s="370"/>
      <c r="W74" s="370"/>
      <c r="X74" s="370"/>
      <c r="Y74" s="370"/>
      <c r="Z74" s="370"/>
      <c r="AA74" s="380"/>
      <c r="AB74" s="370"/>
      <c r="AC74" s="370"/>
      <c r="AD74" s="370"/>
      <c r="AE74" s="370"/>
      <c r="AF74" s="370"/>
      <c r="AG74" s="370"/>
      <c r="AH74" s="370"/>
      <c r="AI74" s="380"/>
      <c r="AJ74" s="370"/>
      <c r="AK74" s="370"/>
      <c r="AL74" s="370"/>
      <c r="AM74" s="370"/>
      <c r="AN74" s="370"/>
      <c r="AO74" s="370"/>
      <c r="AP74" s="370"/>
      <c r="AQ74" s="381"/>
      <c r="AR74" s="370"/>
      <c r="AS74" s="370"/>
      <c r="AT74" s="370"/>
      <c r="AU74" s="370"/>
      <c r="AV74" s="370"/>
      <c r="AW74" s="370"/>
      <c r="AX74" s="406"/>
      <c r="AY74" s="403"/>
      <c r="AZ74" s="403"/>
      <c r="BA74" s="403"/>
      <c r="BB74" s="403"/>
      <c r="BC74" s="403"/>
    </row>
    <row r="75" spans="11:55" ht="24" customHeight="1">
      <c r="K75" s="401"/>
      <c r="L75" s="1219" t="str">
        <f>IF(P75="","",VLOOKUP(P75,入力シート1!$B$5:$AM$54,38,0)&amp;"工事")</f>
        <v/>
      </c>
      <c r="M75" s="1214" t="s">
        <v>395</v>
      </c>
      <c r="N75" s="1215"/>
      <c r="O75" s="1216"/>
      <c r="P75" s="1217"/>
      <c r="Q75" s="1218"/>
      <c r="R75" s="370"/>
      <c r="S75" s="371"/>
      <c r="T75" s="1219" t="str">
        <f>IF(X75="","",VLOOKUP(X75,入力シート1!$B$5:$AM$54,38,0)&amp;"工事")</f>
        <v/>
      </c>
      <c r="U75" s="1214" t="s">
        <v>395</v>
      </c>
      <c r="V75" s="1215"/>
      <c r="W75" s="1216"/>
      <c r="X75" s="1217"/>
      <c r="Y75" s="1218"/>
      <c r="Z75" s="370"/>
      <c r="AA75" s="371"/>
      <c r="AB75" s="1219" t="str">
        <f>IF(AF75="","",VLOOKUP(AF75,入力シート1!$B$5:$AM$54,38,0)&amp;"工事")</f>
        <v/>
      </c>
      <c r="AC75" s="1214" t="s">
        <v>395</v>
      </c>
      <c r="AD75" s="1215"/>
      <c r="AE75" s="1216"/>
      <c r="AF75" s="1217"/>
      <c r="AG75" s="1218"/>
      <c r="AH75" s="370"/>
      <c r="AI75" s="371"/>
      <c r="AJ75" s="1219" t="str">
        <f>IF(AN75="","",VLOOKUP(AN75,入力シート1!$B$5:$AM$54,38,0)&amp;"工事")</f>
        <v/>
      </c>
      <c r="AK75" s="1214" t="s">
        <v>395</v>
      </c>
      <c r="AL75" s="1215"/>
      <c r="AM75" s="1216"/>
      <c r="AN75" s="1217"/>
      <c r="AO75" s="1218"/>
      <c r="AP75" s="370"/>
      <c r="AQ75" s="371"/>
      <c r="AR75" s="1219" t="str">
        <f>IF(AV75="","",VLOOKUP(AV75,入力シート1!$B$5:$AM$54,38,0)&amp;"工事")</f>
        <v/>
      </c>
      <c r="AS75" s="1214" t="s">
        <v>395</v>
      </c>
      <c r="AT75" s="1215"/>
      <c r="AU75" s="1216"/>
      <c r="AV75" s="1217"/>
      <c r="AW75" s="1218"/>
      <c r="AX75" s="404"/>
      <c r="AY75" s="405"/>
      <c r="AZ75" s="405"/>
      <c r="BA75" s="405"/>
      <c r="BB75" s="405"/>
      <c r="BC75" s="405"/>
    </row>
    <row r="76" spans="11:55" ht="24" customHeight="1">
      <c r="K76" s="401"/>
      <c r="L76" s="1220"/>
      <c r="M76" s="1214" t="s">
        <v>397</v>
      </c>
      <c r="N76" s="1215"/>
      <c r="O76" s="1216"/>
      <c r="P76" s="1224" t="str">
        <f>IF(P75="","",VLOOKUP(P75,入力シート1!$B$5:$AM$54,3,0))</f>
        <v/>
      </c>
      <c r="Q76" s="1225"/>
      <c r="R76" s="370"/>
      <c r="S76" s="371"/>
      <c r="T76" s="1220"/>
      <c r="U76" s="1214" t="s">
        <v>397</v>
      </c>
      <c r="V76" s="1215"/>
      <c r="W76" s="1216"/>
      <c r="X76" s="1224" t="str">
        <f>IF(X75="","",VLOOKUP(X75,入力シート1!$B$5:$AM$54,3,0))</f>
        <v/>
      </c>
      <c r="Y76" s="1225"/>
      <c r="Z76" s="370"/>
      <c r="AA76" s="371"/>
      <c r="AB76" s="1220"/>
      <c r="AC76" s="1214" t="s">
        <v>397</v>
      </c>
      <c r="AD76" s="1215"/>
      <c r="AE76" s="1216"/>
      <c r="AF76" s="1224" t="str">
        <f>IF(AF75="","",VLOOKUP(AF75,入力シート1!$B$5:$AM$54,3,0))</f>
        <v/>
      </c>
      <c r="AG76" s="1225"/>
      <c r="AH76" s="370"/>
      <c r="AI76" s="371"/>
      <c r="AJ76" s="1220"/>
      <c r="AK76" s="1214" t="s">
        <v>397</v>
      </c>
      <c r="AL76" s="1215"/>
      <c r="AM76" s="1216"/>
      <c r="AN76" s="1224" t="str">
        <f>IF(AN75="","",VLOOKUP(AN75,入力シート1!$B$5:$AM$54,3,0))</f>
        <v/>
      </c>
      <c r="AO76" s="1225"/>
      <c r="AP76" s="370"/>
      <c r="AQ76" s="371"/>
      <c r="AR76" s="1220"/>
      <c r="AS76" s="1214" t="s">
        <v>397</v>
      </c>
      <c r="AT76" s="1215"/>
      <c r="AU76" s="1216"/>
      <c r="AV76" s="1224" t="str">
        <f>IF(AV75="","",VLOOKUP(AV75,入力シート1!$B$5:$AM$54,3,0))</f>
        <v/>
      </c>
      <c r="AW76" s="1225"/>
      <c r="AX76" s="404"/>
      <c r="AY76" s="405"/>
      <c r="AZ76" s="405"/>
      <c r="BA76" s="405"/>
      <c r="BB76" s="405"/>
      <c r="BC76" s="405"/>
    </row>
    <row r="77" spans="11:55" ht="24" customHeight="1">
      <c r="K77" s="401"/>
      <c r="L77" s="1220"/>
      <c r="M77" s="1214" t="s">
        <v>398</v>
      </c>
      <c r="N77" s="1215"/>
      <c r="O77" s="1216"/>
      <c r="P77" s="1224" t="str">
        <f>IF(P75="","",IF(VLOOKUP(P75,入力シート1!$B$5:$AM$54,12,0)=0,"",VLOOKUP(P75,入力シート1!$B$5:$AM$54,12,0)&amp;"（"&amp;IF(VLOOKUP(P75,入力シート1!$B$5:$AM$54,13,0)="特定","特","般")&amp;"-"&amp;VLOOKUP(P75,入力シート1!$B$5:$AM$54,14,0)&amp;") 第"&amp;VLOOKUP(P75,入力シート1!$B$5:$AM$54,15,0)&amp;"号"))</f>
        <v/>
      </c>
      <c r="Q77" s="1225"/>
      <c r="R77" s="370"/>
      <c r="S77" s="371"/>
      <c r="T77" s="1220"/>
      <c r="U77" s="1214" t="s">
        <v>398</v>
      </c>
      <c r="V77" s="1215"/>
      <c r="W77" s="1216"/>
      <c r="X77" s="1224" t="str">
        <f>IF(X75="","",IF(VLOOKUP(X75,入力シート1!$B$5:$AM$54,12,0)=0,"",VLOOKUP(X75,入力シート1!$B$5:$AM$54,12,0)&amp;"（"&amp;IF(VLOOKUP(X75,入力シート1!$B$5:$AM$54,13,0)="特定","特","般")&amp;"-"&amp;VLOOKUP(X75,入力シート1!$B$5:$AM$54,14,0)&amp;") 第"&amp;VLOOKUP(X75,入力シート1!$B$5:$AM$54,15,0)&amp;"号"))</f>
        <v/>
      </c>
      <c r="Y77" s="1225"/>
      <c r="Z77" s="370"/>
      <c r="AA77" s="371"/>
      <c r="AB77" s="1220"/>
      <c r="AC77" s="1214" t="s">
        <v>398</v>
      </c>
      <c r="AD77" s="1215"/>
      <c r="AE77" s="1216"/>
      <c r="AF77" s="1224" t="str">
        <f>IF(AF75="","",IF(VLOOKUP(AF75,入力シート1!$B$5:$AM$54,12,0)=0,"",VLOOKUP(AF75,入力シート1!$B$5:$AM$54,12,0)&amp;"（"&amp;IF(VLOOKUP(AF75,入力シート1!$B$5:$AM$54,13,0)="特定","特","般")&amp;"-"&amp;VLOOKUP(AF75,入力シート1!$B$5:$AM$54,14,0)&amp;") 第"&amp;VLOOKUP(AF75,入力シート1!$B$5:$AM$54,15,0)&amp;"号"))</f>
        <v/>
      </c>
      <c r="AG77" s="1225"/>
      <c r="AH77" s="370"/>
      <c r="AI77" s="371"/>
      <c r="AJ77" s="1220"/>
      <c r="AK77" s="1214" t="s">
        <v>398</v>
      </c>
      <c r="AL77" s="1215"/>
      <c r="AM77" s="1216"/>
      <c r="AN77" s="1224" t="str">
        <f>IF(AN75="","",IF(VLOOKUP(AN75,入力シート1!$B$5:$AM$54,12,0)=0,"",VLOOKUP(AN75,入力シート1!$B$5:$AM$54,12,0)&amp;"（"&amp;IF(VLOOKUP(AN75,入力シート1!$B$5:$AM$54,13,0)="特定","特","般")&amp;"-"&amp;VLOOKUP(AN75,入力シート1!$B$5:$AM$54,14,0)&amp;") 第"&amp;VLOOKUP(AN75,入力シート1!$B$5:$AM$54,15,0)&amp;"号"))</f>
        <v/>
      </c>
      <c r="AO77" s="1225"/>
      <c r="AP77" s="370"/>
      <c r="AQ77" s="371"/>
      <c r="AR77" s="1220"/>
      <c r="AS77" s="1214" t="s">
        <v>398</v>
      </c>
      <c r="AT77" s="1215"/>
      <c r="AU77" s="1216"/>
      <c r="AV77" s="1224" t="str">
        <f>IF(AV75="","",IF(VLOOKUP(AV75,入力シート1!$B$5:$AM$54,12,0)=0,"",VLOOKUP(AV75,入力シート1!$B$5:$AM$54,12,0)&amp;"（"&amp;IF(VLOOKUP(AV75,入力シート1!$B$5:$AM$54,13,0)="特定","特","般")&amp;"-"&amp;VLOOKUP(AV75,入力シート1!$B$5:$AM$54,14,0)&amp;") 第"&amp;VLOOKUP(AV75,入力シート1!$B$5:$AM$54,15,0)&amp;"号"))</f>
        <v/>
      </c>
      <c r="AW77" s="1225"/>
      <c r="AX77" s="404"/>
      <c r="AY77" s="405"/>
      <c r="AZ77" s="405"/>
      <c r="BA77" s="405"/>
      <c r="BB77" s="405"/>
      <c r="BC77" s="405"/>
    </row>
    <row r="78" spans="11:55" ht="24" customHeight="1">
      <c r="K78" s="401"/>
      <c r="L78" s="1220"/>
      <c r="M78" s="1214" t="s">
        <v>401</v>
      </c>
      <c r="N78" s="1215"/>
      <c r="O78" s="1216"/>
      <c r="P78" s="1224" t="str">
        <f>IF(P75="","",IF(VLOOKUP(P75,入力シート1!$B$5:$AM$54,17,0)=0,"",VLOOKUP(P75,入力シート1!$B$5:$AM$54,17,0)&amp;"（"&amp;IF(VLOOKUP(P75,入力シート1!$B$5:$AM$54,18,0)="特定","特","般")&amp;"-"&amp;VLOOKUP(P75,入力シート1!$B$5:$AM$54,19,0)&amp;") 第"&amp;VLOOKUP(P75,入力シート1!$B$5:$AM$54,20,0)&amp;"号"))</f>
        <v/>
      </c>
      <c r="Q78" s="1225"/>
      <c r="R78" s="370"/>
      <c r="S78" s="371"/>
      <c r="T78" s="1220"/>
      <c r="U78" s="1214" t="s">
        <v>401</v>
      </c>
      <c r="V78" s="1215"/>
      <c r="W78" s="1216"/>
      <c r="X78" s="1224" t="str">
        <f>IF(X75="","",IF(VLOOKUP(X75,入力シート1!$B$5:$AM$54,17,0)=0,"",VLOOKUP(X75,入力シート1!$B$5:$AM$54,17,0)&amp;"（"&amp;IF(VLOOKUP(X75,入力シート1!$B$5:$AM$54,18,0)="特定","特","般")&amp;"-"&amp;VLOOKUP(X75,入力シート1!$B$5:$AM$54,19,0)&amp;") 第"&amp;VLOOKUP(X75,入力シート1!$B$5:$AM$54,20,0)&amp;"号"))</f>
        <v/>
      </c>
      <c r="Y78" s="1225"/>
      <c r="Z78" s="370"/>
      <c r="AA78" s="371"/>
      <c r="AB78" s="1220"/>
      <c r="AC78" s="1214" t="s">
        <v>401</v>
      </c>
      <c r="AD78" s="1215"/>
      <c r="AE78" s="1216"/>
      <c r="AF78" s="1224" t="str">
        <f>IF(AF75="","",IF(VLOOKUP(AF75,入力シート1!$B$5:$AM$54,17,0)=0,"",VLOOKUP(AF75,入力シート1!$B$5:$AM$54,17,0)&amp;"（"&amp;IF(VLOOKUP(AF75,入力シート1!$B$5:$AM$54,18,0)="特定","特","般")&amp;"-"&amp;VLOOKUP(AF75,入力シート1!$B$5:$AM$54,19,0)&amp;") 第"&amp;VLOOKUP(AF75,入力シート1!$B$5:$AM$54,20,0)&amp;"号"))</f>
        <v/>
      </c>
      <c r="AG78" s="1225"/>
      <c r="AH78" s="370"/>
      <c r="AI78" s="371"/>
      <c r="AJ78" s="1220"/>
      <c r="AK78" s="1214" t="s">
        <v>401</v>
      </c>
      <c r="AL78" s="1215"/>
      <c r="AM78" s="1216"/>
      <c r="AN78" s="1224" t="str">
        <f>IF(AN75="","",IF(VLOOKUP(AN75,入力シート1!$B$5:$AM$54,17,0)=0,"",VLOOKUP(AN75,入力シート1!$B$5:$AM$54,17,0)&amp;"（"&amp;IF(VLOOKUP(AN75,入力シート1!$B$5:$AM$54,18,0)="特定","特","般")&amp;"-"&amp;VLOOKUP(AN75,入力シート1!$B$5:$AM$54,19,0)&amp;") 第"&amp;VLOOKUP(AN75,入力シート1!$B$5:$AM$54,20,0)&amp;"号"))</f>
        <v/>
      </c>
      <c r="AO78" s="1225"/>
      <c r="AP78" s="370"/>
      <c r="AQ78" s="371"/>
      <c r="AR78" s="1220"/>
      <c r="AS78" s="1214" t="s">
        <v>401</v>
      </c>
      <c r="AT78" s="1215"/>
      <c r="AU78" s="1216"/>
      <c r="AV78" s="1224" t="str">
        <f>IF(AV75="","",IF(VLOOKUP(AV75,入力シート1!$B$5:$AM$54,17,0)=0,"",VLOOKUP(AV75,入力シート1!$B$5:$AM$54,17,0)&amp;"（"&amp;IF(VLOOKUP(AV75,入力シート1!$B$5:$AM$54,18,0)="特定","特","般")&amp;"-"&amp;VLOOKUP(AV75,入力シート1!$B$5:$AM$54,19,0)&amp;") 第"&amp;VLOOKUP(AV75,入力シート1!$B$5:$AM$54,20,0)&amp;"号"))</f>
        <v/>
      </c>
      <c r="AW78" s="1225"/>
      <c r="AX78" s="408"/>
      <c r="AY78" s="408"/>
      <c r="AZ78" s="408"/>
      <c r="BA78" s="408"/>
      <c r="BB78" s="408"/>
      <c r="BC78" s="408"/>
    </row>
    <row r="79" spans="11:55" ht="24" customHeight="1">
      <c r="K79" s="401"/>
      <c r="L79" s="1220"/>
      <c r="M79" s="1214" t="s">
        <v>371</v>
      </c>
      <c r="N79" s="1215"/>
      <c r="O79" s="1216"/>
      <c r="P79" s="1232" t="str">
        <f>IF(P75="","",VLOOKUP(P75,入力シート1!$B$5:$AM$54,34,0))</f>
        <v/>
      </c>
      <c r="Q79" s="1225"/>
      <c r="R79" s="370"/>
      <c r="S79" s="371"/>
      <c r="T79" s="1220"/>
      <c r="U79" s="1214" t="s">
        <v>371</v>
      </c>
      <c r="V79" s="1215"/>
      <c r="W79" s="1216"/>
      <c r="X79" s="1232" t="str">
        <f>IF(X75="","",VLOOKUP(X75,入力シート1!$B$5:$AM$54,34,0))</f>
        <v/>
      </c>
      <c r="Y79" s="1225"/>
      <c r="Z79" s="370"/>
      <c r="AA79" s="371"/>
      <c r="AB79" s="1220"/>
      <c r="AC79" s="1214" t="s">
        <v>371</v>
      </c>
      <c r="AD79" s="1215"/>
      <c r="AE79" s="1216"/>
      <c r="AF79" s="1232" t="str">
        <f>IF(AF75="","",VLOOKUP(AF75,入力シート1!$B$5:$AM$54,34,0))</f>
        <v/>
      </c>
      <c r="AG79" s="1225"/>
      <c r="AH79" s="370"/>
      <c r="AI79" s="371"/>
      <c r="AJ79" s="1220"/>
      <c r="AK79" s="1214" t="s">
        <v>371</v>
      </c>
      <c r="AL79" s="1215"/>
      <c r="AM79" s="1216"/>
      <c r="AN79" s="1232" t="str">
        <f>IF(AN75="","",VLOOKUP(AN75,入力シート1!$B$5:$AM$54,34,0))</f>
        <v/>
      </c>
      <c r="AO79" s="1225"/>
      <c r="AP79" s="370"/>
      <c r="AQ79" s="371"/>
      <c r="AR79" s="1220"/>
      <c r="AS79" s="1214" t="s">
        <v>371</v>
      </c>
      <c r="AT79" s="1215"/>
      <c r="AU79" s="1216"/>
      <c r="AV79" s="1232" t="str">
        <f>IF(AV75="","",VLOOKUP(AV75,入力シート1!$B$5:$AM$54,34,0))</f>
        <v/>
      </c>
      <c r="AW79" s="1225"/>
      <c r="AX79" s="406"/>
      <c r="AY79" s="406"/>
      <c r="AZ79" s="406"/>
      <c r="BA79" s="406"/>
      <c r="BB79" s="406"/>
      <c r="BC79" s="406"/>
    </row>
    <row r="80" spans="11:55" ht="24" customHeight="1">
      <c r="K80" s="401"/>
      <c r="L80" s="1220"/>
      <c r="M80" s="1235" t="s">
        <v>403</v>
      </c>
      <c r="N80" s="1215"/>
      <c r="O80" s="1216"/>
      <c r="P80" s="1232" t="str">
        <f>IF(P75="","",VLOOKUP(P75,入力シート1!$B$5:$AM$54,34,0))</f>
        <v/>
      </c>
      <c r="Q80" s="1225"/>
      <c r="R80" s="371"/>
      <c r="S80" s="375"/>
      <c r="T80" s="1220"/>
      <c r="U80" s="1235" t="s">
        <v>403</v>
      </c>
      <c r="V80" s="1215"/>
      <c r="W80" s="1216"/>
      <c r="X80" s="1232" t="str">
        <f>IF(X75="","",VLOOKUP(X75,入力シート1!$B$5:$AM$54,34,0))</f>
        <v/>
      </c>
      <c r="Y80" s="1225"/>
      <c r="Z80" s="371"/>
      <c r="AA80" s="375"/>
      <c r="AB80" s="1220"/>
      <c r="AC80" s="1235" t="s">
        <v>403</v>
      </c>
      <c r="AD80" s="1215"/>
      <c r="AE80" s="1216"/>
      <c r="AF80" s="1232" t="str">
        <f>IF(AF75="","",VLOOKUP(AF75,入力シート1!$B$5:$AM$54,34,0))</f>
        <v/>
      </c>
      <c r="AG80" s="1225"/>
      <c r="AH80" s="371"/>
      <c r="AI80" s="375"/>
      <c r="AJ80" s="1220"/>
      <c r="AK80" s="1235" t="s">
        <v>403</v>
      </c>
      <c r="AL80" s="1215"/>
      <c r="AM80" s="1216"/>
      <c r="AN80" s="1232" t="str">
        <f>IF(AN75="","",VLOOKUP(AN75,入力シート1!$B$5:$AM$54,34,0))</f>
        <v/>
      </c>
      <c r="AO80" s="1225"/>
      <c r="AP80" s="397"/>
      <c r="AQ80" s="375"/>
      <c r="AR80" s="1220"/>
      <c r="AS80" s="1235" t="s">
        <v>403</v>
      </c>
      <c r="AT80" s="1215"/>
      <c r="AU80" s="1216"/>
      <c r="AV80" s="1232" t="str">
        <f>IF(AV75="","",VLOOKUP(AV75,入力シート1!$B$5:$AM$54,34,0))</f>
        <v/>
      </c>
      <c r="AW80" s="1225"/>
      <c r="AX80" s="408"/>
      <c r="AY80" s="408"/>
      <c r="AZ80" s="408"/>
      <c r="BA80" s="408"/>
      <c r="BB80" s="408"/>
      <c r="BC80" s="408"/>
    </row>
    <row r="81" spans="11:55" ht="24" customHeight="1">
      <c r="K81" s="401"/>
      <c r="L81" s="1220"/>
      <c r="M81" s="377"/>
      <c r="N81" s="1248" t="s">
        <v>404</v>
      </c>
      <c r="O81" s="1216"/>
      <c r="P81" s="1242"/>
      <c r="Q81" s="1243"/>
      <c r="R81" s="398"/>
      <c r="S81" s="399"/>
      <c r="T81" s="1220"/>
      <c r="U81" s="377"/>
      <c r="V81" s="1248" t="s">
        <v>404</v>
      </c>
      <c r="W81" s="1216"/>
      <c r="X81" s="1242"/>
      <c r="Y81" s="1243"/>
      <c r="Z81" s="370"/>
      <c r="AA81" s="380"/>
      <c r="AB81" s="1220"/>
      <c r="AC81" s="377"/>
      <c r="AD81" s="1248" t="s">
        <v>404</v>
      </c>
      <c r="AE81" s="1216"/>
      <c r="AF81" s="1242"/>
      <c r="AG81" s="1243"/>
      <c r="AH81" s="370"/>
      <c r="AI81" s="380"/>
      <c r="AJ81" s="1220"/>
      <c r="AK81" s="377"/>
      <c r="AL81" s="1248" t="s">
        <v>404</v>
      </c>
      <c r="AM81" s="1216"/>
      <c r="AN81" s="1242"/>
      <c r="AO81" s="1243"/>
      <c r="AP81" s="370"/>
      <c r="AQ81" s="381"/>
      <c r="AR81" s="1220"/>
      <c r="AS81" s="377"/>
      <c r="AT81" s="1248" t="s">
        <v>404</v>
      </c>
      <c r="AU81" s="1216"/>
      <c r="AV81" s="1242"/>
      <c r="AW81" s="1243"/>
      <c r="AX81" s="408"/>
      <c r="AY81" s="408"/>
      <c r="AZ81" s="408"/>
      <c r="BA81" s="408"/>
      <c r="BB81" s="408"/>
      <c r="BC81" s="408"/>
    </row>
    <row r="82" spans="11:55" ht="24" customHeight="1">
      <c r="K82" s="401"/>
      <c r="L82" s="1220"/>
      <c r="M82" s="1235" t="s">
        <v>405</v>
      </c>
      <c r="N82" s="1244"/>
      <c r="O82" s="1245"/>
      <c r="P82" s="1246"/>
      <c r="Q82" s="1247"/>
      <c r="R82" s="370"/>
      <c r="S82" s="399"/>
      <c r="T82" s="1220"/>
      <c r="U82" s="1235" t="s">
        <v>405</v>
      </c>
      <c r="V82" s="1244"/>
      <c r="W82" s="1245"/>
      <c r="X82" s="1246"/>
      <c r="Y82" s="1247"/>
      <c r="Z82" s="370"/>
      <c r="AA82" s="380"/>
      <c r="AB82" s="1220"/>
      <c r="AC82" s="1235" t="s">
        <v>405</v>
      </c>
      <c r="AD82" s="1244"/>
      <c r="AE82" s="1245"/>
      <c r="AF82" s="1246"/>
      <c r="AG82" s="1247"/>
      <c r="AH82" s="370"/>
      <c r="AI82" s="380"/>
      <c r="AJ82" s="1220"/>
      <c r="AK82" s="1235" t="s">
        <v>405</v>
      </c>
      <c r="AL82" s="1244"/>
      <c r="AM82" s="1245"/>
      <c r="AN82" s="1246"/>
      <c r="AO82" s="1247"/>
      <c r="AP82" s="370"/>
      <c r="AQ82" s="381"/>
      <c r="AR82" s="1220"/>
      <c r="AS82" s="1235" t="s">
        <v>405</v>
      </c>
      <c r="AT82" s="1244"/>
      <c r="AU82" s="1245"/>
      <c r="AV82" s="1246"/>
      <c r="AW82" s="1247"/>
      <c r="AX82" s="408"/>
      <c r="AY82" s="408"/>
      <c r="AZ82" s="408"/>
      <c r="BA82" s="408"/>
      <c r="BB82" s="408"/>
      <c r="BC82" s="408"/>
    </row>
    <row r="83" spans="11:55" ht="24" customHeight="1">
      <c r="K83" s="401"/>
      <c r="L83" s="1221"/>
      <c r="M83" s="383"/>
      <c r="N83" s="1214" t="s">
        <v>374</v>
      </c>
      <c r="O83" s="1216"/>
      <c r="P83" s="1246"/>
      <c r="Q83" s="1247"/>
      <c r="R83" s="370"/>
      <c r="S83" s="399"/>
      <c r="T83" s="1221"/>
      <c r="U83" s="383"/>
      <c r="V83" s="1214" t="s">
        <v>374</v>
      </c>
      <c r="W83" s="1216"/>
      <c r="X83" s="1246"/>
      <c r="Y83" s="1247"/>
      <c r="Z83" s="370"/>
      <c r="AA83" s="380"/>
      <c r="AB83" s="1221"/>
      <c r="AC83" s="383"/>
      <c r="AD83" s="1214" t="s">
        <v>374</v>
      </c>
      <c r="AE83" s="1216"/>
      <c r="AF83" s="1246"/>
      <c r="AG83" s="1247"/>
      <c r="AH83" s="370"/>
      <c r="AI83" s="380"/>
      <c r="AJ83" s="1221"/>
      <c r="AK83" s="383"/>
      <c r="AL83" s="1214" t="s">
        <v>374</v>
      </c>
      <c r="AM83" s="1216"/>
      <c r="AN83" s="1246"/>
      <c r="AO83" s="1247"/>
      <c r="AP83" s="370"/>
      <c r="AQ83" s="381"/>
      <c r="AR83" s="1221"/>
      <c r="AS83" s="383"/>
      <c r="AT83" s="1214" t="s">
        <v>374</v>
      </c>
      <c r="AU83" s="1216"/>
      <c r="AV83" s="1246"/>
      <c r="AW83" s="1247"/>
      <c r="AX83" s="408"/>
      <c r="AY83" s="408"/>
      <c r="AZ83" s="408"/>
      <c r="BA83" s="408"/>
      <c r="BB83" s="408"/>
      <c r="BC83" s="408"/>
    </row>
    <row r="84" spans="11:55" ht="24" customHeight="1">
      <c r="K84" s="401"/>
      <c r="L84" s="1214" t="s">
        <v>392</v>
      </c>
      <c r="M84" s="1216"/>
      <c r="N84" s="1249" t="str">
        <f>IF(P75="","",VLOOKUP(P75,入力シート1!$B$5:$AM$54,8,0))</f>
        <v/>
      </c>
      <c r="O84" s="1250"/>
      <c r="P84" s="1251" t="str">
        <f>IF(P75="","",VLOOKUP(P75,入力シート1!$B$5:$AM$54,9,0))</f>
        <v/>
      </c>
      <c r="Q84" s="1252"/>
      <c r="R84" s="370"/>
      <c r="S84" s="399"/>
      <c r="T84" s="1214" t="s">
        <v>392</v>
      </c>
      <c r="U84" s="1216"/>
      <c r="V84" s="1249" t="str">
        <f>IF(X75="","",VLOOKUP(X75,入力シート1!$B$5:$AM$54,8,0))</f>
        <v/>
      </c>
      <c r="W84" s="1250"/>
      <c r="X84" s="1251" t="str">
        <f>IF(X75="","",VLOOKUP(X75,入力シート1!$B$5:$AM$54,9,0))</f>
        <v/>
      </c>
      <c r="Y84" s="1252"/>
      <c r="Z84" s="370"/>
      <c r="AA84" s="380"/>
      <c r="AB84" s="1214" t="s">
        <v>392</v>
      </c>
      <c r="AC84" s="1216"/>
      <c r="AD84" s="1249" t="str">
        <f>IF(AF75="","",VLOOKUP(AF75,入力シート1!$B$5:$AM$54,8,0))</f>
        <v/>
      </c>
      <c r="AE84" s="1250"/>
      <c r="AF84" s="1251" t="str">
        <f>IF(AF75="","",VLOOKUP(AF75,入力シート1!$B$5:$AM$54,9,0))</f>
        <v/>
      </c>
      <c r="AG84" s="1252"/>
      <c r="AH84" s="370"/>
      <c r="AI84" s="380"/>
      <c r="AJ84" s="1214" t="s">
        <v>392</v>
      </c>
      <c r="AK84" s="1216"/>
      <c r="AL84" s="1249" t="str">
        <f>IF(AN75="","",VLOOKUP(AN75,入力シート1!$B$5:$AM$54,8,0))</f>
        <v/>
      </c>
      <c r="AM84" s="1250"/>
      <c r="AN84" s="1251" t="str">
        <f>IF(AN75="","",VLOOKUP(AN75,入力シート1!$B$5:$AM$54,9,0))</f>
        <v/>
      </c>
      <c r="AO84" s="1252"/>
      <c r="AP84" s="370"/>
      <c r="AQ84" s="381"/>
      <c r="AR84" s="1214" t="s">
        <v>392</v>
      </c>
      <c r="AS84" s="1216"/>
      <c r="AT84" s="1249" t="str">
        <f>IF(AV75="","",VLOOKUP(AV75,入力シート1!$B$5:$AM$54,8,0))</f>
        <v/>
      </c>
      <c r="AU84" s="1250"/>
      <c r="AV84" s="1251" t="str">
        <f>IF(AV75="","",VLOOKUP(AV75,入力シート1!$B$5:$AM$54,9,0))</f>
        <v/>
      </c>
      <c r="AW84" s="1252"/>
      <c r="AX84" s="408"/>
      <c r="AY84" s="408"/>
      <c r="AZ84" s="408"/>
      <c r="BA84" s="408"/>
      <c r="BB84" s="408"/>
      <c r="BC84" s="408"/>
    </row>
    <row r="85" spans="11:55" ht="21.75" customHeight="1">
      <c r="K85" s="401"/>
      <c r="L85" s="370"/>
      <c r="M85" s="370"/>
      <c r="N85" s="370"/>
      <c r="O85" s="370"/>
      <c r="P85" s="370"/>
      <c r="Q85" s="370"/>
      <c r="R85" s="370"/>
      <c r="S85" s="399"/>
      <c r="T85" s="370"/>
      <c r="U85" s="370"/>
      <c r="V85" s="370"/>
      <c r="W85" s="370"/>
      <c r="X85" s="370"/>
      <c r="Y85" s="370"/>
      <c r="Z85" s="370"/>
      <c r="AA85" s="380"/>
      <c r="AB85" s="370"/>
      <c r="AC85" s="370"/>
      <c r="AD85" s="370"/>
      <c r="AE85" s="370"/>
      <c r="AF85" s="370"/>
      <c r="AG85" s="370"/>
      <c r="AH85" s="370"/>
      <c r="AI85" s="380"/>
      <c r="AJ85" s="370"/>
      <c r="AK85" s="370"/>
      <c r="AL85" s="370"/>
      <c r="AM85" s="370"/>
      <c r="AN85" s="370"/>
      <c r="AO85" s="370"/>
      <c r="AP85" s="370"/>
      <c r="AQ85" s="381"/>
      <c r="AR85" s="370"/>
      <c r="AS85" s="370"/>
      <c r="AT85" s="370"/>
      <c r="AU85" s="370"/>
      <c r="AV85" s="370"/>
      <c r="AW85" s="370"/>
      <c r="AX85" s="406"/>
      <c r="AY85" s="403"/>
      <c r="AZ85" s="403"/>
      <c r="BA85" s="403"/>
      <c r="BB85" s="403"/>
      <c r="BC85" s="403"/>
    </row>
    <row r="86" spans="11:55" ht="24" customHeight="1">
      <c r="K86" s="401"/>
      <c r="L86" s="1219" t="str">
        <f>IF(P86="","",VLOOKUP(P86,入力シート1!$B$5:$AM$54,38,0)&amp;"工事")</f>
        <v/>
      </c>
      <c r="M86" s="1214" t="s">
        <v>395</v>
      </c>
      <c r="N86" s="1215"/>
      <c r="O86" s="1216"/>
      <c r="P86" s="1217"/>
      <c r="Q86" s="1218"/>
      <c r="R86" s="370"/>
      <c r="S86" s="409"/>
      <c r="T86" s="1219" t="str">
        <f>IF(X86="","",VLOOKUP(X86,入力シート1!$B$5:$AM$54,38,0)&amp;"工事")</f>
        <v/>
      </c>
      <c r="U86" s="1214" t="s">
        <v>395</v>
      </c>
      <c r="V86" s="1215"/>
      <c r="W86" s="1216"/>
      <c r="X86" s="1217"/>
      <c r="Y86" s="1218"/>
      <c r="Z86" s="370"/>
      <c r="AA86" s="371"/>
      <c r="AB86" s="1219" t="str">
        <f>IF(AF86="","",VLOOKUP(AF86,入力シート1!$B$5:$AM$54,38,0)&amp;"工事")</f>
        <v/>
      </c>
      <c r="AC86" s="1214" t="s">
        <v>395</v>
      </c>
      <c r="AD86" s="1215"/>
      <c r="AE86" s="1216"/>
      <c r="AF86" s="1217"/>
      <c r="AG86" s="1218"/>
      <c r="AH86" s="370"/>
      <c r="AI86" s="371"/>
      <c r="AJ86" s="1219" t="str">
        <f>IF(AN86="","",VLOOKUP(AN86,入力シート1!$B$5:$AM$54,38,0)&amp;"工事")</f>
        <v/>
      </c>
      <c r="AK86" s="1214" t="s">
        <v>395</v>
      </c>
      <c r="AL86" s="1215"/>
      <c r="AM86" s="1216"/>
      <c r="AN86" s="1217"/>
      <c r="AO86" s="1218"/>
      <c r="AP86" s="370"/>
      <c r="AQ86" s="371"/>
      <c r="AR86" s="1219" t="str">
        <f>IF(AV86="","",VLOOKUP(AV86,入力シート1!$B$5:$AM$54,38,0)&amp;"工事")</f>
        <v/>
      </c>
      <c r="AS86" s="1214" t="s">
        <v>395</v>
      </c>
      <c r="AT86" s="1215"/>
      <c r="AU86" s="1216"/>
      <c r="AV86" s="1217"/>
      <c r="AW86" s="1218"/>
      <c r="AX86" s="404"/>
      <c r="AY86" s="405"/>
      <c r="AZ86" s="405"/>
      <c r="BA86" s="405"/>
      <c r="BB86" s="405"/>
      <c r="BC86" s="405"/>
    </row>
    <row r="87" spans="11:55" ht="24" customHeight="1">
      <c r="K87" s="401"/>
      <c r="L87" s="1220"/>
      <c r="M87" s="1214" t="s">
        <v>397</v>
      </c>
      <c r="N87" s="1215"/>
      <c r="O87" s="1216"/>
      <c r="P87" s="1224" t="str">
        <f>IF(P86="","",VLOOKUP(P86,入力シート1!$B$5:$AM$54,3,0))</f>
        <v/>
      </c>
      <c r="Q87" s="1225"/>
      <c r="R87" s="370"/>
      <c r="S87" s="409"/>
      <c r="T87" s="1220"/>
      <c r="U87" s="1214" t="s">
        <v>397</v>
      </c>
      <c r="V87" s="1215"/>
      <c r="W87" s="1216"/>
      <c r="X87" s="1224" t="str">
        <f>IF(X86="","",VLOOKUP(X86,入力シート1!$B$5:$AM$54,3,0))</f>
        <v/>
      </c>
      <c r="Y87" s="1225"/>
      <c r="Z87" s="370"/>
      <c r="AA87" s="371"/>
      <c r="AB87" s="1220"/>
      <c r="AC87" s="1214" t="s">
        <v>397</v>
      </c>
      <c r="AD87" s="1215"/>
      <c r="AE87" s="1216"/>
      <c r="AF87" s="1224" t="str">
        <f>IF(AF86="","",VLOOKUP(AF86,入力シート1!$B$5:$AM$54,3,0))</f>
        <v/>
      </c>
      <c r="AG87" s="1225"/>
      <c r="AH87" s="370"/>
      <c r="AI87" s="371"/>
      <c r="AJ87" s="1220"/>
      <c r="AK87" s="1214" t="s">
        <v>397</v>
      </c>
      <c r="AL87" s="1215"/>
      <c r="AM87" s="1216"/>
      <c r="AN87" s="1224" t="str">
        <f>IF(AN86="","",VLOOKUP(AN86,入力シート1!$B$5:$AM$54,3,0))</f>
        <v/>
      </c>
      <c r="AO87" s="1225"/>
      <c r="AP87" s="370"/>
      <c r="AQ87" s="371"/>
      <c r="AR87" s="1220"/>
      <c r="AS87" s="1214" t="s">
        <v>397</v>
      </c>
      <c r="AT87" s="1215"/>
      <c r="AU87" s="1216"/>
      <c r="AV87" s="1224" t="str">
        <f>IF(AV86="","",VLOOKUP(AV86,入力シート1!$B$5:$AM$54,3,0))</f>
        <v/>
      </c>
      <c r="AW87" s="1225"/>
      <c r="AX87" s="404"/>
      <c r="AY87" s="405"/>
      <c r="AZ87" s="405"/>
      <c r="BA87" s="405"/>
      <c r="BB87" s="405"/>
      <c r="BC87" s="405"/>
    </row>
    <row r="88" spans="11:55" ht="24" customHeight="1">
      <c r="K88" s="401"/>
      <c r="L88" s="1220"/>
      <c r="M88" s="1214" t="s">
        <v>398</v>
      </c>
      <c r="N88" s="1215"/>
      <c r="O88" s="1216"/>
      <c r="P88" s="1224" t="str">
        <f>IF(P86="","",IF(VLOOKUP(P86,入力シート1!$B$5:$AM$54,12,0)=0,"",VLOOKUP(P86,入力シート1!$B$5:$AM$54,12,0)&amp;"（"&amp;IF(VLOOKUP(P86,入力シート1!$B$5:$AM$54,13,0)="特定","特","般")&amp;"-"&amp;VLOOKUP(P86,入力シート1!$B$5:$AM$54,14,0)&amp;") 第"&amp;VLOOKUP(P86,入力シート1!$B$5:$AM$54,15,0)&amp;"号"))</f>
        <v/>
      </c>
      <c r="Q88" s="1225"/>
      <c r="R88" s="370"/>
      <c r="S88" s="409"/>
      <c r="T88" s="1220"/>
      <c r="U88" s="1214" t="s">
        <v>398</v>
      </c>
      <c r="V88" s="1215"/>
      <c r="W88" s="1216"/>
      <c r="X88" s="1224" t="str">
        <f>IF(X86="","",IF(VLOOKUP(X86,入力シート1!$B$5:$AM$54,12,0)=0,"",VLOOKUP(X86,入力シート1!$B$5:$AM$54,12,0)&amp;"（"&amp;IF(VLOOKUP(X86,入力シート1!$B$5:$AM$54,13,0)="特定","特","般")&amp;"-"&amp;VLOOKUP(X86,入力シート1!$B$5:$AM$54,14,0)&amp;") 第"&amp;VLOOKUP(X86,入力シート1!$B$5:$AM$54,15,0)&amp;"号"))</f>
        <v/>
      </c>
      <c r="Y88" s="1225"/>
      <c r="Z88" s="370"/>
      <c r="AA88" s="371"/>
      <c r="AB88" s="1220"/>
      <c r="AC88" s="1214" t="s">
        <v>398</v>
      </c>
      <c r="AD88" s="1215"/>
      <c r="AE88" s="1216"/>
      <c r="AF88" s="1224" t="str">
        <f>IF(AF86="","",IF(VLOOKUP(AF86,入力シート1!$B$5:$AM$54,12,0)=0,"",VLOOKUP(AF86,入力シート1!$B$5:$AM$54,12,0)&amp;"（"&amp;IF(VLOOKUP(AF86,入力シート1!$B$5:$AM$54,13,0)="特定","特","般")&amp;"-"&amp;VLOOKUP(AF86,入力シート1!$B$5:$AM$54,14,0)&amp;") 第"&amp;VLOOKUP(AF86,入力シート1!$B$5:$AM$54,15,0)&amp;"号"))</f>
        <v/>
      </c>
      <c r="AG88" s="1225"/>
      <c r="AH88" s="370"/>
      <c r="AI88" s="371"/>
      <c r="AJ88" s="1220"/>
      <c r="AK88" s="1214" t="s">
        <v>398</v>
      </c>
      <c r="AL88" s="1215"/>
      <c r="AM88" s="1216"/>
      <c r="AN88" s="1224" t="str">
        <f>IF(AN86="","",IF(VLOOKUP(AN86,入力シート1!$B$5:$AM$54,12,0)=0,"",VLOOKUP(AN86,入力シート1!$B$5:$AM$54,12,0)&amp;"（"&amp;IF(VLOOKUP(AN86,入力シート1!$B$5:$AM$54,13,0)="特定","特","般")&amp;"-"&amp;VLOOKUP(AN86,入力シート1!$B$5:$AM$54,14,0)&amp;") 第"&amp;VLOOKUP(AN86,入力シート1!$B$5:$AM$54,15,0)&amp;"号"))</f>
        <v/>
      </c>
      <c r="AO88" s="1225"/>
      <c r="AP88" s="370"/>
      <c r="AQ88" s="371"/>
      <c r="AR88" s="1220"/>
      <c r="AS88" s="1214" t="s">
        <v>398</v>
      </c>
      <c r="AT88" s="1215"/>
      <c r="AU88" s="1216"/>
      <c r="AV88" s="1224" t="str">
        <f>IF(AV86="","",IF(VLOOKUP(AV86,入力シート1!$B$5:$AM$54,12,0)=0,"",VLOOKUP(AV86,入力シート1!$B$5:$AM$54,12,0)&amp;"（"&amp;IF(VLOOKUP(AV86,入力シート1!$B$5:$AM$54,13,0)="特定","特","般")&amp;"-"&amp;VLOOKUP(AV86,入力シート1!$B$5:$AM$54,14,0)&amp;") 第"&amp;VLOOKUP(AV86,入力シート1!$B$5:$AM$54,15,0)&amp;"号"))</f>
        <v/>
      </c>
      <c r="AW88" s="1225"/>
      <c r="AX88" s="404"/>
      <c r="AY88" s="405"/>
      <c r="AZ88" s="405"/>
      <c r="BA88" s="405"/>
      <c r="BB88" s="405"/>
      <c r="BC88" s="405"/>
    </row>
    <row r="89" spans="11:55" ht="24" customHeight="1">
      <c r="K89" s="401"/>
      <c r="L89" s="1220"/>
      <c r="M89" s="1214" t="s">
        <v>401</v>
      </c>
      <c r="N89" s="1215"/>
      <c r="O89" s="1216"/>
      <c r="P89" s="1224" t="str">
        <f>IF(P86="","",IF(VLOOKUP(P86,入力シート1!$B$5:$AM$54,17,0)=0,"",VLOOKUP(P86,入力シート1!$B$5:$AM$54,17,0)&amp;"（"&amp;IF(VLOOKUP(P86,入力シート1!$B$5:$AM$54,18,0)="特定","特","般")&amp;"-"&amp;VLOOKUP(P86,入力シート1!$B$5:$AM$54,19,0)&amp;") 第"&amp;VLOOKUP(P86,入力シート1!$B$5:$AM$54,20,0)&amp;"号"))</f>
        <v/>
      </c>
      <c r="Q89" s="1225"/>
      <c r="R89" s="370"/>
      <c r="S89" s="409"/>
      <c r="T89" s="1220"/>
      <c r="U89" s="1214" t="s">
        <v>401</v>
      </c>
      <c r="V89" s="1215"/>
      <c r="W89" s="1216"/>
      <c r="X89" s="1224" t="str">
        <f>IF(X86="","",IF(VLOOKUP(X86,入力シート1!$B$5:$AM$54,17,0)=0,"",VLOOKUP(X86,入力シート1!$B$5:$AM$54,17,0)&amp;"（"&amp;IF(VLOOKUP(X86,入力シート1!$B$5:$AM$54,18,0)="特定","特","般")&amp;"-"&amp;VLOOKUP(X86,入力シート1!$B$5:$AM$54,19,0)&amp;") 第"&amp;VLOOKUP(X86,入力シート1!$B$5:$AM$54,20,0)&amp;"号"))</f>
        <v/>
      </c>
      <c r="Y89" s="1225"/>
      <c r="Z89" s="370"/>
      <c r="AA89" s="371"/>
      <c r="AB89" s="1220"/>
      <c r="AC89" s="1214" t="s">
        <v>401</v>
      </c>
      <c r="AD89" s="1215"/>
      <c r="AE89" s="1216"/>
      <c r="AF89" s="1224" t="str">
        <f>IF(AF86="","",IF(VLOOKUP(AF86,入力シート1!$B$5:$AM$54,17,0)=0,"",VLOOKUP(AF86,入力シート1!$B$5:$AM$54,17,0)&amp;"（"&amp;IF(VLOOKUP(AF86,入力シート1!$B$5:$AM$54,18,0)="特定","特","般")&amp;"-"&amp;VLOOKUP(AF86,入力シート1!$B$5:$AM$54,19,0)&amp;") 第"&amp;VLOOKUP(AF86,入力シート1!$B$5:$AM$54,20,0)&amp;"号"))</f>
        <v/>
      </c>
      <c r="AG89" s="1225"/>
      <c r="AH89" s="370"/>
      <c r="AI89" s="371"/>
      <c r="AJ89" s="1220"/>
      <c r="AK89" s="1214" t="s">
        <v>401</v>
      </c>
      <c r="AL89" s="1215"/>
      <c r="AM89" s="1216"/>
      <c r="AN89" s="1224" t="str">
        <f>IF(AN86="","",IF(VLOOKUP(AN86,入力シート1!$B$5:$AM$54,17,0)=0,"",VLOOKUP(AN86,入力シート1!$B$5:$AM$54,17,0)&amp;"（"&amp;IF(VLOOKUP(AN86,入力シート1!$B$5:$AM$54,18,0)="特定","特","般")&amp;"-"&amp;VLOOKUP(AN86,入力シート1!$B$5:$AM$54,19,0)&amp;") 第"&amp;VLOOKUP(AN86,入力シート1!$B$5:$AM$54,20,0)&amp;"号"))</f>
        <v/>
      </c>
      <c r="AO89" s="1225"/>
      <c r="AP89" s="370"/>
      <c r="AQ89" s="371"/>
      <c r="AR89" s="1220"/>
      <c r="AS89" s="1214" t="s">
        <v>401</v>
      </c>
      <c r="AT89" s="1215"/>
      <c r="AU89" s="1216"/>
      <c r="AV89" s="1224" t="str">
        <f>IF(AV86="","",IF(VLOOKUP(AV86,入力シート1!$B$5:$AM$54,17,0)=0,"",VLOOKUP(AV86,入力シート1!$B$5:$AM$54,17,0)&amp;"（"&amp;IF(VLOOKUP(AV86,入力シート1!$B$5:$AM$54,18,0)="特定","特","般")&amp;"-"&amp;VLOOKUP(AV86,入力シート1!$B$5:$AM$54,19,0)&amp;") 第"&amp;VLOOKUP(AV86,入力シート1!$B$5:$AM$54,20,0)&amp;"号"))</f>
        <v/>
      </c>
      <c r="AW89" s="1225"/>
      <c r="AX89" s="408"/>
      <c r="AY89" s="408"/>
      <c r="AZ89" s="408"/>
      <c r="BA89" s="408"/>
      <c r="BB89" s="408"/>
      <c r="BC89" s="408"/>
    </row>
    <row r="90" spans="11:55" ht="24" customHeight="1">
      <c r="K90" s="401"/>
      <c r="L90" s="1220"/>
      <c r="M90" s="1214" t="s">
        <v>371</v>
      </c>
      <c r="N90" s="1215"/>
      <c r="O90" s="1216"/>
      <c r="P90" s="1232" t="str">
        <f>IF(P86="","",VLOOKUP(P86,入力シート1!$B$5:$AM$54,34,0))</f>
        <v/>
      </c>
      <c r="Q90" s="1225"/>
      <c r="R90" s="370"/>
      <c r="S90" s="409"/>
      <c r="T90" s="1220"/>
      <c r="U90" s="1214" t="s">
        <v>371</v>
      </c>
      <c r="V90" s="1215"/>
      <c r="W90" s="1216"/>
      <c r="X90" s="1232" t="str">
        <f>IF(X86="","",VLOOKUP(X86,入力シート1!$B$5:$AM$54,34,0))</f>
        <v/>
      </c>
      <c r="Y90" s="1225"/>
      <c r="Z90" s="370"/>
      <c r="AA90" s="371"/>
      <c r="AB90" s="1220"/>
      <c r="AC90" s="1214" t="s">
        <v>371</v>
      </c>
      <c r="AD90" s="1215"/>
      <c r="AE90" s="1216"/>
      <c r="AF90" s="1232" t="str">
        <f>IF(AF86="","",VLOOKUP(AF86,入力シート1!$B$5:$AM$54,34,0))</f>
        <v/>
      </c>
      <c r="AG90" s="1225"/>
      <c r="AH90" s="370"/>
      <c r="AI90" s="371"/>
      <c r="AJ90" s="1220"/>
      <c r="AK90" s="1214" t="s">
        <v>371</v>
      </c>
      <c r="AL90" s="1215"/>
      <c r="AM90" s="1216"/>
      <c r="AN90" s="1232" t="str">
        <f>IF(AN86="","",VLOOKUP(AN86,入力シート1!$B$5:$AM$54,34,0))</f>
        <v/>
      </c>
      <c r="AO90" s="1225"/>
      <c r="AP90" s="370"/>
      <c r="AQ90" s="371"/>
      <c r="AR90" s="1220"/>
      <c r="AS90" s="1214" t="s">
        <v>371</v>
      </c>
      <c r="AT90" s="1215"/>
      <c r="AU90" s="1216"/>
      <c r="AV90" s="1232" t="str">
        <f>IF(AV86="","",VLOOKUP(AV86,入力シート1!$B$5:$AM$54,34,0))</f>
        <v/>
      </c>
      <c r="AW90" s="1225"/>
      <c r="AX90" s="406"/>
      <c r="AY90" s="406"/>
      <c r="AZ90" s="406"/>
      <c r="BA90" s="406"/>
      <c r="BB90" s="406"/>
      <c r="BC90" s="406"/>
    </row>
    <row r="91" spans="11:55" ht="24" customHeight="1">
      <c r="K91" s="401"/>
      <c r="L91" s="1220"/>
      <c r="M91" s="1235" t="s">
        <v>403</v>
      </c>
      <c r="N91" s="1215"/>
      <c r="O91" s="1216"/>
      <c r="P91" s="1232" t="str">
        <f>IF(P86="","",VLOOKUP(P86,入力シート1!$B$5:$AM$54,34,0))</f>
        <v/>
      </c>
      <c r="Q91" s="1225"/>
      <c r="R91" s="371"/>
      <c r="S91" s="410"/>
      <c r="T91" s="1220"/>
      <c r="U91" s="1235" t="s">
        <v>403</v>
      </c>
      <c r="V91" s="1215"/>
      <c r="W91" s="1216"/>
      <c r="X91" s="1232" t="str">
        <f>IF(X86="","",VLOOKUP(X86,入力シート1!$B$5:$AM$54,34,0))</f>
        <v/>
      </c>
      <c r="Y91" s="1225"/>
      <c r="Z91" s="371"/>
      <c r="AA91" s="375"/>
      <c r="AB91" s="1220"/>
      <c r="AC91" s="1235" t="s">
        <v>403</v>
      </c>
      <c r="AD91" s="1215"/>
      <c r="AE91" s="1216"/>
      <c r="AF91" s="1232" t="str">
        <f>IF(AF86="","",VLOOKUP(AF86,入力シート1!$B$5:$AM$54,34,0))</f>
        <v/>
      </c>
      <c r="AG91" s="1225"/>
      <c r="AH91" s="371"/>
      <c r="AI91" s="375"/>
      <c r="AJ91" s="1220"/>
      <c r="AK91" s="1235" t="s">
        <v>403</v>
      </c>
      <c r="AL91" s="1215"/>
      <c r="AM91" s="1216"/>
      <c r="AN91" s="1232" t="str">
        <f>IF(AN86="","",VLOOKUP(AN86,入力シート1!$B$5:$AM$54,34,0))</f>
        <v/>
      </c>
      <c r="AO91" s="1225"/>
      <c r="AP91" s="397"/>
      <c r="AQ91" s="375"/>
      <c r="AR91" s="1220"/>
      <c r="AS91" s="1235" t="s">
        <v>403</v>
      </c>
      <c r="AT91" s="1215"/>
      <c r="AU91" s="1216"/>
      <c r="AV91" s="1232" t="str">
        <f>IF(AV86="","",VLOOKUP(AV86,入力シート1!$B$5:$AM$54,34,0))</f>
        <v/>
      </c>
      <c r="AW91" s="1225"/>
      <c r="AX91" s="408"/>
      <c r="AY91" s="408"/>
      <c r="AZ91" s="408"/>
      <c r="BA91" s="408"/>
      <c r="BB91" s="408"/>
      <c r="BC91" s="408"/>
    </row>
    <row r="92" spans="11:55" ht="24" customHeight="1">
      <c r="K92" s="401"/>
      <c r="L92" s="1220"/>
      <c r="M92" s="377"/>
      <c r="N92" s="1248" t="s">
        <v>404</v>
      </c>
      <c r="O92" s="1216"/>
      <c r="P92" s="1242"/>
      <c r="Q92" s="1243"/>
      <c r="R92" s="370"/>
      <c r="S92" s="399"/>
      <c r="T92" s="1220"/>
      <c r="U92" s="377"/>
      <c r="V92" s="1248" t="s">
        <v>404</v>
      </c>
      <c r="W92" s="1216"/>
      <c r="X92" s="1242"/>
      <c r="Y92" s="1243"/>
      <c r="Z92" s="370"/>
      <c r="AA92" s="380"/>
      <c r="AB92" s="1220"/>
      <c r="AC92" s="377"/>
      <c r="AD92" s="1248" t="s">
        <v>404</v>
      </c>
      <c r="AE92" s="1216"/>
      <c r="AF92" s="1242"/>
      <c r="AG92" s="1243"/>
      <c r="AH92" s="370"/>
      <c r="AI92" s="380"/>
      <c r="AJ92" s="1220"/>
      <c r="AK92" s="377"/>
      <c r="AL92" s="1248" t="s">
        <v>404</v>
      </c>
      <c r="AM92" s="1216"/>
      <c r="AN92" s="1242"/>
      <c r="AO92" s="1243"/>
      <c r="AP92" s="370"/>
      <c r="AQ92" s="381"/>
      <c r="AR92" s="1220"/>
      <c r="AS92" s="377"/>
      <c r="AT92" s="1248" t="s">
        <v>404</v>
      </c>
      <c r="AU92" s="1216"/>
      <c r="AV92" s="1242"/>
      <c r="AW92" s="1243"/>
      <c r="AX92" s="408"/>
      <c r="AY92" s="408"/>
      <c r="AZ92" s="408"/>
      <c r="BA92" s="408"/>
      <c r="BB92" s="408"/>
      <c r="BC92" s="408"/>
    </row>
    <row r="93" spans="11:55" ht="24" customHeight="1">
      <c r="K93" s="401"/>
      <c r="L93" s="1220"/>
      <c r="M93" s="1235" t="s">
        <v>405</v>
      </c>
      <c r="N93" s="1244"/>
      <c r="O93" s="1245"/>
      <c r="P93" s="1246"/>
      <c r="Q93" s="1247"/>
      <c r="R93" s="370"/>
      <c r="S93" s="399"/>
      <c r="T93" s="1220"/>
      <c r="U93" s="1235" t="s">
        <v>405</v>
      </c>
      <c r="V93" s="1244"/>
      <c r="W93" s="1245"/>
      <c r="X93" s="1246"/>
      <c r="Y93" s="1247"/>
      <c r="Z93" s="370"/>
      <c r="AA93" s="380"/>
      <c r="AB93" s="1220"/>
      <c r="AC93" s="1235" t="s">
        <v>405</v>
      </c>
      <c r="AD93" s="1244"/>
      <c r="AE93" s="1245"/>
      <c r="AF93" s="1246"/>
      <c r="AG93" s="1247"/>
      <c r="AH93" s="370"/>
      <c r="AI93" s="380"/>
      <c r="AJ93" s="1220"/>
      <c r="AK93" s="1235" t="s">
        <v>405</v>
      </c>
      <c r="AL93" s="1244"/>
      <c r="AM93" s="1245"/>
      <c r="AN93" s="1246"/>
      <c r="AO93" s="1247"/>
      <c r="AP93" s="370"/>
      <c r="AQ93" s="381"/>
      <c r="AR93" s="1220"/>
      <c r="AS93" s="1235" t="s">
        <v>405</v>
      </c>
      <c r="AT93" s="1244"/>
      <c r="AU93" s="1245"/>
      <c r="AV93" s="1246"/>
      <c r="AW93" s="1247"/>
      <c r="AX93" s="408"/>
      <c r="AY93" s="408"/>
      <c r="AZ93" s="408"/>
      <c r="BA93" s="408"/>
      <c r="BB93" s="408"/>
      <c r="BC93" s="408"/>
    </row>
    <row r="94" spans="11:55" ht="24" customHeight="1">
      <c r="K94" s="401"/>
      <c r="L94" s="1221"/>
      <c r="M94" s="383"/>
      <c r="N94" s="1214" t="s">
        <v>374</v>
      </c>
      <c r="O94" s="1216"/>
      <c r="P94" s="1246"/>
      <c r="Q94" s="1247"/>
      <c r="R94" s="370"/>
      <c r="S94" s="399"/>
      <c r="T94" s="1221"/>
      <c r="U94" s="383"/>
      <c r="V94" s="1214" t="s">
        <v>374</v>
      </c>
      <c r="W94" s="1216"/>
      <c r="X94" s="1246"/>
      <c r="Y94" s="1247"/>
      <c r="Z94" s="370"/>
      <c r="AA94" s="380"/>
      <c r="AB94" s="1221"/>
      <c r="AC94" s="383"/>
      <c r="AD94" s="1214" t="s">
        <v>374</v>
      </c>
      <c r="AE94" s="1216"/>
      <c r="AF94" s="1246"/>
      <c r="AG94" s="1247"/>
      <c r="AH94" s="370"/>
      <c r="AI94" s="380"/>
      <c r="AJ94" s="1221"/>
      <c r="AK94" s="383"/>
      <c r="AL94" s="1214" t="s">
        <v>374</v>
      </c>
      <c r="AM94" s="1216"/>
      <c r="AN94" s="1246"/>
      <c r="AO94" s="1247"/>
      <c r="AP94" s="370"/>
      <c r="AQ94" s="381"/>
      <c r="AR94" s="1221"/>
      <c r="AS94" s="383"/>
      <c r="AT94" s="1214" t="s">
        <v>374</v>
      </c>
      <c r="AU94" s="1216"/>
      <c r="AV94" s="1246"/>
      <c r="AW94" s="1247"/>
      <c r="AX94" s="408"/>
      <c r="AY94" s="408"/>
      <c r="AZ94" s="408"/>
      <c r="BA94" s="408"/>
      <c r="BB94" s="408"/>
      <c r="BC94" s="408"/>
    </row>
    <row r="95" spans="11:55" ht="24" customHeight="1">
      <c r="K95" s="401"/>
      <c r="L95" s="1214" t="s">
        <v>392</v>
      </c>
      <c r="M95" s="1216"/>
      <c r="N95" s="1249" t="str">
        <f>IF(P86="","",VLOOKUP(P86,入力シート1!$B$5:$AM$54,8,0))</f>
        <v/>
      </c>
      <c r="O95" s="1250"/>
      <c r="P95" s="1251" t="str">
        <f>IF(P86="","",VLOOKUP(P86,入力シート1!$B$5:$AM$54,9,0))</f>
        <v/>
      </c>
      <c r="Q95" s="1252"/>
      <c r="R95" s="370"/>
      <c r="S95" s="399"/>
      <c r="T95" s="1214" t="s">
        <v>392</v>
      </c>
      <c r="U95" s="1216"/>
      <c r="V95" s="1249" t="str">
        <f>IF(X86="","",VLOOKUP(X86,入力シート1!$B$5:$AM$54,8,0))</f>
        <v/>
      </c>
      <c r="W95" s="1250"/>
      <c r="X95" s="1251" t="str">
        <f>IF(X86="","",VLOOKUP(X86,入力シート1!$B$5:$AM$54,9,0))</f>
        <v/>
      </c>
      <c r="Y95" s="1252"/>
      <c r="Z95" s="370"/>
      <c r="AA95" s="380"/>
      <c r="AB95" s="1214" t="s">
        <v>392</v>
      </c>
      <c r="AC95" s="1216"/>
      <c r="AD95" s="1249" t="str">
        <f>IF(AF86="","",VLOOKUP(AF86,入力シート1!$B$5:$AM$54,8,0))</f>
        <v/>
      </c>
      <c r="AE95" s="1250"/>
      <c r="AF95" s="1251" t="str">
        <f>IF(AF86="","",VLOOKUP(AF86,入力シート1!$B$5:$AM$54,9,0))</f>
        <v/>
      </c>
      <c r="AG95" s="1252"/>
      <c r="AH95" s="370"/>
      <c r="AI95" s="380"/>
      <c r="AJ95" s="1214" t="s">
        <v>392</v>
      </c>
      <c r="AK95" s="1216"/>
      <c r="AL95" s="1249" t="str">
        <f>IF(AN86="","",VLOOKUP(AN86,入力シート1!$B$5:$AM$54,8,0))</f>
        <v/>
      </c>
      <c r="AM95" s="1250"/>
      <c r="AN95" s="1251" t="str">
        <f>IF(AN86="","",VLOOKUP(AN86,入力シート1!$B$5:$AM$54,9,0))</f>
        <v/>
      </c>
      <c r="AO95" s="1252"/>
      <c r="AP95" s="370"/>
      <c r="AQ95" s="381"/>
      <c r="AR95" s="1214" t="s">
        <v>392</v>
      </c>
      <c r="AS95" s="1216"/>
      <c r="AT95" s="1249" t="str">
        <f>IF(AV86="","",VLOOKUP(AV86,入力シート1!$B$5:$AM$54,8,0))</f>
        <v/>
      </c>
      <c r="AU95" s="1250"/>
      <c r="AV95" s="1251" t="str">
        <f>IF(AV86="","",VLOOKUP(AV86,入力シート1!$B$5:$AM$54,9,0))</f>
        <v/>
      </c>
      <c r="AW95" s="1252"/>
      <c r="AX95" s="408"/>
      <c r="AY95" s="408"/>
      <c r="AZ95" s="408"/>
      <c r="BA95" s="408"/>
      <c r="BB95" s="408"/>
      <c r="BC95" s="408"/>
    </row>
    <row r="96" spans="11:55" ht="11.25" customHeight="1">
      <c r="K96" s="401"/>
      <c r="L96" s="360"/>
      <c r="M96" s="360"/>
      <c r="N96" s="360"/>
      <c r="O96" s="360"/>
      <c r="P96" s="360"/>
      <c r="Q96" s="360"/>
      <c r="R96" s="360"/>
      <c r="S96" s="401"/>
      <c r="T96" s="360"/>
      <c r="U96" s="360"/>
      <c r="V96" s="360"/>
      <c r="W96" s="360"/>
      <c r="X96" s="360"/>
      <c r="Y96" s="360"/>
      <c r="Z96" s="360"/>
      <c r="AA96" s="368"/>
      <c r="AB96" s="360"/>
      <c r="AC96" s="360"/>
      <c r="AD96" s="360"/>
      <c r="AE96" s="360"/>
      <c r="AF96" s="360"/>
      <c r="AG96" s="360"/>
      <c r="AH96" s="360"/>
      <c r="AI96" s="368"/>
      <c r="AJ96" s="360"/>
      <c r="AK96" s="360"/>
      <c r="AL96" s="360"/>
      <c r="AM96" s="360"/>
      <c r="AN96" s="360"/>
      <c r="AO96" s="360"/>
      <c r="AP96" s="360"/>
      <c r="AQ96" s="368"/>
      <c r="AX96" s="402"/>
      <c r="AY96" s="403"/>
      <c r="AZ96" s="403"/>
      <c r="BA96" s="403"/>
      <c r="BB96" s="403"/>
      <c r="BC96" s="403"/>
    </row>
    <row r="97" spans="11:55" ht="24" customHeight="1">
      <c r="K97" s="401"/>
      <c r="L97" s="1219" t="str">
        <f>IF(P97="","",VLOOKUP(P97,入力シート1!$B$5:$AM$54,38,0)&amp;"工事")</f>
        <v/>
      </c>
      <c r="M97" s="1214" t="s">
        <v>395</v>
      </c>
      <c r="N97" s="1215"/>
      <c r="O97" s="1216"/>
      <c r="P97" s="1217"/>
      <c r="Q97" s="1218"/>
      <c r="R97" s="370"/>
      <c r="S97" s="371"/>
      <c r="T97" s="1219" t="str">
        <f>IF(X97="","",VLOOKUP(X97,入力シート1!$B$5:$AM$54,38,0)&amp;"工事")</f>
        <v/>
      </c>
      <c r="U97" s="1214" t="s">
        <v>395</v>
      </c>
      <c r="V97" s="1215"/>
      <c r="W97" s="1216"/>
      <c r="X97" s="1217"/>
      <c r="Y97" s="1218"/>
      <c r="Z97" s="370"/>
      <c r="AA97" s="371"/>
      <c r="AB97" s="1219" t="str">
        <f>IF(AF97="","",VLOOKUP(AF97,入力シート1!$B$5:$AM$54,38,0)&amp;"工事")</f>
        <v/>
      </c>
      <c r="AC97" s="1214" t="s">
        <v>395</v>
      </c>
      <c r="AD97" s="1215"/>
      <c r="AE97" s="1216"/>
      <c r="AF97" s="1217"/>
      <c r="AG97" s="1218"/>
      <c r="AH97" s="370"/>
      <c r="AI97" s="371"/>
      <c r="AJ97" s="1219" t="str">
        <f>IF(AN97="","",VLOOKUP(AN97,入力シート1!$B$5:$AM$54,38,0)&amp;"工事")</f>
        <v/>
      </c>
      <c r="AK97" s="1214" t="s">
        <v>395</v>
      </c>
      <c r="AL97" s="1215"/>
      <c r="AM97" s="1216"/>
      <c r="AN97" s="1217"/>
      <c r="AO97" s="1218"/>
      <c r="AP97" s="370"/>
      <c r="AQ97" s="371"/>
      <c r="AR97" s="1219" t="str">
        <f>IF(AV97="","",VLOOKUP(AV97,入力シート1!$B$5:$AM$54,38,0)&amp;"工事")</f>
        <v/>
      </c>
      <c r="AS97" s="1214" t="s">
        <v>395</v>
      </c>
      <c r="AT97" s="1215"/>
      <c r="AU97" s="1216"/>
      <c r="AV97" s="1217"/>
      <c r="AW97" s="1218"/>
      <c r="AX97" s="404"/>
      <c r="AY97" s="405"/>
      <c r="AZ97" s="405"/>
      <c r="BA97" s="405"/>
      <c r="BB97" s="405"/>
      <c r="BC97" s="405"/>
    </row>
    <row r="98" spans="11:55" ht="24" customHeight="1">
      <c r="K98" s="401"/>
      <c r="L98" s="1220"/>
      <c r="M98" s="1214" t="s">
        <v>397</v>
      </c>
      <c r="N98" s="1215"/>
      <c r="O98" s="1216"/>
      <c r="P98" s="1224" t="str">
        <f>IF(P97="","",VLOOKUP(P97,入力シート1!$B$5:$AM$54,3,0))</f>
        <v/>
      </c>
      <c r="Q98" s="1225"/>
      <c r="R98" s="370"/>
      <c r="S98" s="371"/>
      <c r="T98" s="1220"/>
      <c r="U98" s="1214" t="s">
        <v>397</v>
      </c>
      <c r="V98" s="1215"/>
      <c r="W98" s="1216"/>
      <c r="X98" s="1224" t="str">
        <f>IF(X97="","",VLOOKUP(X97,入力シート1!$B$5:$AM$54,3,0))</f>
        <v/>
      </c>
      <c r="Y98" s="1225"/>
      <c r="Z98" s="370"/>
      <c r="AA98" s="371"/>
      <c r="AB98" s="1220"/>
      <c r="AC98" s="1214" t="s">
        <v>397</v>
      </c>
      <c r="AD98" s="1215"/>
      <c r="AE98" s="1216"/>
      <c r="AF98" s="1224" t="str">
        <f>IF(AF97="","",VLOOKUP(AF97,入力シート1!$B$5:$AM$54,3,0))</f>
        <v/>
      </c>
      <c r="AG98" s="1225"/>
      <c r="AH98" s="370"/>
      <c r="AI98" s="371"/>
      <c r="AJ98" s="1220"/>
      <c r="AK98" s="1214" t="s">
        <v>397</v>
      </c>
      <c r="AL98" s="1215"/>
      <c r="AM98" s="1216"/>
      <c r="AN98" s="1224" t="str">
        <f>IF(AN97="","",VLOOKUP(AN97,入力シート1!$B$5:$AM$54,3,0))</f>
        <v/>
      </c>
      <c r="AO98" s="1225"/>
      <c r="AP98" s="370"/>
      <c r="AQ98" s="371"/>
      <c r="AR98" s="1220"/>
      <c r="AS98" s="1214" t="s">
        <v>397</v>
      </c>
      <c r="AT98" s="1215"/>
      <c r="AU98" s="1216"/>
      <c r="AV98" s="1224" t="str">
        <f>IF(AV97="","",VLOOKUP(AV97,入力シート1!$B$5:$AM$54,3,0))</f>
        <v/>
      </c>
      <c r="AW98" s="1225"/>
      <c r="AX98" s="404"/>
      <c r="AY98" s="405"/>
      <c r="AZ98" s="405"/>
      <c r="BA98" s="405"/>
      <c r="BB98" s="405"/>
      <c r="BC98" s="405"/>
    </row>
    <row r="99" spans="11:55" ht="24" customHeight="1">
      <c r="K99" s="401"/>
      <c r="L99" s="1220"/>
      <c r="M99" s="1214" t="s">
        <v>398</v>
      </c>
      <c r="N99" s="1215"/>
      <c r="O99" s="1216"/>
      <c r="P99" s="1224" t="str">
        <f>IF(P97="","",IF(VLOOKUP(P97,入力シート1!$B$5:$AM$54,12,0)=0,"",VLOOKUP(P97,入力シート1!$B$5:$AM$54,12,0)&amp;"（"&amp;IF(VLOOKUP(P97,入力シート1!$B$5:$AM$54,13,0)="特定","特","般")&amp;"-"&amp;VLOOKUP(P97,入力シート1!$B$5:$AM$54,14,0)&amp;") 第"&amp;VLOOKUP(P97,入力シート1!$B$5:$AM$54,15,0)&amp;"号"))</f>
        <v/>
      </c>
      <c r="Q99" s="1225"/>
      <c r="R99" s="370"/>
      <c r="S99" s="371"/>
      <c r="T99" s="1220"/>
      <c r="U99" s="1214" t="s">
        <v>398</v>
      </c>
      <c r="V99" s="1215"/>
      <c r="W99" s="1216"/>
      <c r="X99" s="1224" t="str">
        <f>IF(X97="","",IF(VLOOKUP(X97,入力シート1!$B$5:$AM$54,12,0)=0,"",VLOOKUP(X97,入力シート1!$B$5:$AM$54,12,0)&amp;"（"&amp;IF(VLOOKUP(X97,入力シート1!$B$5:$AM$54,13,0)="特定","特","般")&amp;"-"&amp;VLOOKUP(X97,入力シート1!$B$5:$AM$54,14,0)&amp;") 第"&amp;VLOOKUP(X97,入力シート1!$B$5:$AM$54,15,0)&amp;"号"))</f>
        <v/>
      </c>
      <c r="Y99" s="1225"/>
      <c r="Z99" s="370"/>
      <c r="AA99" s="371"/>
      <c r="AB99" s="1220"/>
      <c r="AC99" s="1214" t="s">
        <v>398</v>
      </c>
      <c r="AD99" s="1215"/>
      <c r="AE99" s="1216"/>
      <c r="AF99" s="1224" t="str">
        <f>IF(AF97="","",IF(VLOOKUP(AF97,入力シート1!$B$5:$AM$54,12,0)=0,"",VLOOKUP(AF97,入力シート1!$B$5:$AM$54,12,0)&amp;"（"&amp;IF(VLOOKUP(AF97,入力シート1!$B$5:$AM$54,13,0)="特定","特","般")&amp;"-"&amp;VLOOKUP(AF97,入力シート1!$B$5:$AM$54,14,0)&amp;") 第"&amp;VLOOKUP(AF97,入力シート1!$B$5:$AM$54,15,0)&amp;"号"))</f>
        <v/>
      </c>
      <c r="AG99" s="1225"/>
      <c r="AH99" s="370"/>
      <c r="AI99" s="371"/>
      <c r="AJ99" s="1220"/>
      <c r="AK99" s="1214" t="s">
        <v>398</v>
      </c>
      <c r="AL99" s="1215"/>
      <c r="AM99" s="1216"/>
      <c r="AN99" s="1224" t="str">
        <f>IF(AN97="","",IF(VLOOKUP(AN97,入力シート1!$B$5:$AM$54,12,0)=0,"",VLOOKUP(AN97,入力シート1!$B$5:$AM$54,12,0)&amp;"（"&amp;IF(VLOOKUP(AN97,入力シート1!$B$5:$AM$54,13,0)="特定","特","般")&amp;"-"&amp;VLOOKUP(AN97,入力シート1!$B$5:$AM$54,14,0)&amp;") 第"&amp;VLOOKUP(AN97,入力シート1!$B$5:$AM$54,15,0)&amp;"号"))</f>
        <v/>
      </c>
      <c r="AO99" s="1225"/>
      <c r="AP99" s="370"/>
      <c r="AQ99" s="371"/>
      <c r="AR99" s="1220"/>
      <c r="AS99" s="1214" t="s">
        <v>398</v>
      </c>
      <c r="AT99" s="1215"/>
      <c r="AU99" s="1216"/>
      <c r="AV99" s="1224" t="str">
        <f>IF(AV97="","",IF(VLOOKUP(AV97,入力シート1!$B$5:$AM$54,12,0)=0,"",VLOOKUP(AV97,入力シート1!$B$5:$AM$54,12,0)&amp;"（"&amp;IF(VLOOKUP(AV97,入力シート1!$B$5:$AM$54,13,0)="特定","特","般")&amp;"-"&amp;VLOOKUP(AV97,入力シート1!$B$5:$AM$54,14,0)&amp;") 第"&amp;VLOOKUP(AV97,入力シート1!$B$5:$AM$54,15,0)&amp;"号"))</f>
        <v/>
      </c>
      <c r="AW99" s="1225"/>
      <c r="AX99" s="404"/>
      <c r="AY99" s="405"/>
      <c r="AZ99" s="405"/>
      <c r="BA99" s="405"/>
      <c r="BB99" s="405"/>
      <c r="BC99" s="405"/>
    </row>
    <row r="100" spans="11:55" ht="24" customHeight="1">
      <c r="K100" s="401"/>
      <c r="L100" s="1220"/>
      <c r="M100" s="1214" t="s">
        <v>401</v>
      </c>
      <c r="N100" s="1215"/>
      <c r="O100" s="1216"/>
      <c r="P100" s="1224" t="str">
        <f>IF(P97="","",IF(VLOOKUP(P97,入力シート1!$B$5:$AM$54,17,0)=0,"",VLOOKUP(P97,入力シート1!$B$5:$AM$54,17,0)&amp;"（"&amp;IF(VLOOKUP(P97,入力シート1!$B$5:$AM$54,18,0)="特定","特","般")&amp;"-"&amp;VLOOKUP(P97,入力シート1!$B$5:$AM$54,19,0)&amp;") 第"&amp;VLOOKUP(P97,入力シート1!$B$5:$AM$54,20,0)&amp;"号"))</f>
        <v/>
      </c>
      <c r="Q100" s="1225"/>
      <c r="R100" s="370"/>
      <c r="S100" s="371"/>
      <c r="T100" s="1220"/>
      <c r="U100" s="1214" t="s">
        <v>401</v>
      </c>
      <c r="V100" s="1215"/>
      <c r="W100" s="1216"/>
      <c r="X100" s="1224" t="str">
        <f>IF(X97="","",IF(VLOOKUP(X97,入力シート1!$B$5:$AM$54,17,0)=0,"",VLOOKUP(X97,入力シート1!$B$5:$AM$54,17,0)&amp;"（"&amp;IF(VLOOKUP(X97,入力シート1!$B$5:$AM$54,18,0)="特定","特","般")&amp;"-"&amp;VLOOKUP(X97,入力シート1!$B$5:$AM$54,19,0)&amp;") 第"&amp;VLOOKUP(X97,入力シート1!$B$5:$AM$54,20,0)&amp;"号"))</f>
        <v/>
      </c>
      <c r="Y100" s="1225"/>
      <c r="Z100" s="370"/>
      <c r="AA100" s="371"/>
      <c r="AB100" s="1220"/>
      <c r="AC100" s="1214" t="s">
        <v>401</v>
      </c>
      <c r="AD100" s="1215"/>
      <c r="AE100" s="1216"/>
      <c r="AF100" s="1224" t="str">
        <f>IF(AF97="","",IF(VLOOKUP(AF97,入力シート1!$B$5:$AM$54,17,0)=0,"",VLOOKUP(AF97,入力シート1!$B$5:$AM$54,17,0)&amp;"（"&amp;IF(VLOOKUP(AF97,入力シート1!$B$5:$AM$54,18,0)="特定","特","般")&amp;"-"&amp;VLOOKUP(AF97,入力シート1!$B$5:$AM$54,19,0)&amp;") 第"&amp;VLOOKUP(AF97,入力シート1!$B$5:$AM$54,20,0)&amp;"号"))</f>
        <v/>
      </c>
      <c r="AG100" s="1225"/>
      <c r="AH100" s="370"/>
      <c r="AI100" s="371"/>
      <c r="AJ100" s="1220"/>
      <c r="AK100" s="1214" t="s">
        <v>401</v>
      </c>
      <c r="AL100" s="1215"/>
      <c r="AM100" s="1216"/>
      <c r="AN100" s="1224" t="str">
        <f>IF(AN97="","",IF(VLOOKUP(AN97,入力シート1!$B$5:$AM$54,17,0)=0,"",VLOOKUP(AN97,入力シート1!$B$5:$AM$54,17,0)&amp;"（"&amp;IF(VLOOKUP(AN97,入力シート1!$B$5:$AM$54,18,0)="特定","特","般")&amp;"-"&amp;VLOOKUP(AN97,入力シート1!$B$5:$AM$54,19,0)&amp;") 第"&amp;VLOOKUP(AN97,入力シート1!$B$5:$AM$54,20,0)&amp;"号"))</f>
        <v/>
      </c>
      <c r="AO100" s="1225"/>
      <c r="AP100" s="370"/>
      <c r="AQ100" s="371"/>
      <c r="AR100" s="1220"/>
      <c r="AS100" s="1214" t="s">
        <v>401</v>
      </c>
      <c r="AT100" s="1215"/>
      <c r="AU100" s="1216"/>
      <c r="AV100" s="1224" t="str">
        <f>IF(AV97="","",IF(VLOOKUP(AV97,入力シート1!$B$5:$AM$54,17,0)=0,"",VLOOKUP(AV97,入力シート1!$B$5:$AM$54,17,0)&amp;"（"&amp;IF(VLOOKUP(AV97,入力シート1!$B$5:$AM$54,18,0)="特定","特","般")&amp;"-"&amp;VLOOKUP(AV97,入力シート1!$B$5:$AM$54,19,0)&amp;") 第"&amp;VLOOKUP(AV97,入力シート1!$B$5:$AM$54,20,0)&amp;"号"))</f>
        <v/>
      </c>
      <c r="AW100" s="1225"/>
      <c r="AX100" s="406"/>
      <c r="AY100" s="406"/>
      <c r="AZ100" s="406"/>
      <c r="BA100" s="406"/>
      <c r="BB100" s="406"/>
      <c r="BC100" s="406"/>
    </row>
    <row r="101" spans="11:55" ht="24" customHeight="1">
      <c r="K101" s="401"/>
      <c r="L101" s="1220"/>
      <c r="M101" s="1214" t="s">
        <v>371</v>
      </c>
      <c r="N101" s="1215"/>
      <c r="O101" s="1216"/>
      <c r="P101" s="1232" t="str">
        <f>IF(P97="","",VLOOKUP(P97,入力シート1!$B$5:$AM$54,34,0))</f>
        <v/>
      </c>
      <c r="Q101" s="1225"/>
      <c r="R101" s="370"/>
      <c r="S101" s="371"/>
      <c r="T101" s="1220"/>
      <c r="U101" s="1214" t="s">
        <v>371</v>
      </c>
      <c r="V101" s="1215"/>
      <c r="W101" s="1216"/>
      <c r="X101" s="1232" t="str">
        <f>IF(X97="","",VLOOKUP(X97,入力シート1!$B$5:$AM$54,34,0))</f>
        <v/>
      </c>
      <c r="Y101" s="1225"/>
      <c r="Z101" s="370"/>
      <c r="AA101" s="371"/>
      <c r="AB101" s="1220"/>
      <c r="AC101" s="1214" t="s">
        <v>371</v>
      </c>
      <c r="AD101" s="1215"/>
      <c r="AE101" s="1216"/>
      <c r="AF101" s="1232" t="str">
        <f>IF(AF97="","",VLOOKUP(AF97,入力シート1!$B$5:$AM$54,34,0))</f>
        <v/>
      </c>
      <c r="AG101" s="1225"/>
      <c r="AH101" s="370"/>
      <c r="AI101" s="371"/>
      <c r="AJ101" s="1220"/>
      <c r="AK101" s="1214" t="s">
        <v>371</v>
      </c>
      <c r="AL101" s="1215"/>
      <c r="AM101" s="1216"/>
      <c r="AN101" s="1232" t="str">
        <f>IF(AN97="","",VLOOKUP(AN97,入力シート1!$B$5:$AM$54,34,0))</f>
        <v/>
      </c>
      <c r="AO101" s="1225"/>
      <c r="AP101" s="370"/>
      <c r="AQ101" s="371"/>
      <c r="AR101" s="1220"/>
      <c r="AS101" s="1214" t="s">
        <v>371</v>
      </c>
      <c r="AT101" s="1215"/>
      <c r="AU101" s="1216"/>
      <c r="AV101" s="1232" t="str">
        <f>IF(AV97="","",VLOOKUP(AV97,入力シート1!$B$5:$AM$54,34,0))</f>
        <v/>
      </c>
      <c r="AW101" s="1225"/>
      <c r="AX101" s="406"/>
      <c r="AY101" s="406"/>
      <c r="AZ101" s="406"/>
      <c r="BA101" s="406"/>
      <c r="BB101" s="406"/>
      <c r="BC101" s="406"/>
    </row>
    <row r="102" spans="11:55" ht="24" customHeight="1">
      <c r="K102" s="407"/>
      <c r="L102" s="1220"/>
      <c r="M102" s="1235" t="s">
        <v>403</v>
      </c>
      <c r="N102" s="1215"/>
      <c r="O102" s="1216"/>
      <c r="P102" s="1232" t="str">
        <f>IF(P97="","",VLOOKUP(P97,入力シート1!$B$5:$AM$54,34,0))</f>
        <v/>
      </c>
      <c r="Q102" s="1225"/>
      <c r="R102" s="371"/>
      <c r="S102" s="375"/>
      <c r="T102" s="1220"/>
      <c r="U102" s="1235" t="s">
        <v>403</v>
      </c>
      <c r="V102" s="1215"/>
      <c r="W102" s="1216"/>
      <c r="X102" s="1232" t="str">
        <f>IF(X97="","",VLOOKUP(X97,入力シート1!$B$5:$AM$54,34,0))</f>
        <v/>
      </c>
      <c r="Y102" s="1225"/>
      <c r="Z102" s="371"/>
      <c r="AA102" s="375"/>
      <c r="AB102" s="1220"/>
      <c r="AC102" s="1235" t="s">
        <v>403</v>
      </c>
      <c r="AD102" s="1215"/>
      <c r="AE102" s="1216"/>
      <c r="AF102" s="1232" t="str">
        <f>IF(AF97="","",VLOOKUP(AF97,入力シート1!$B$5:$AM$54,34,0))</f>
        <v/>
      </c>
      <c r="AG102" s="1225"/>
      <c r="AH102" s="371"/>
      <c r="AI102" s="375"/>
      <c r="AJ102" s="1220"/>
      <c r="AK102" s="1235" t="s">
        <v>403</v>
      </c>
      <c r="AL102" s="1215"/>
      <c r="AM102" s="1216"/>
      <c r="AN102" s="1232" t="str">
        <f>IF(AN97="","",VLOOKUP(AN97,入力シート1!$B$5:$AM$54,34,0))</f>
        <v/>
      </c>
      <c r="AO102" s="1225"/>
      <c r="AP102" s="371"/>
      <c r="AQ102" s="375"/>
      <c r="AR102" s="1220"/>
      <c r="AS102" s="1235" t="s">
        <v>403</v>
      </c>
      <c r="AT102" s="1215"/>
      <c r="AU102" s="1216"/>
      <c r="AV102" s="1232" t="str">
        <f>IF(AV97="","",VLOOKUP(AV97,入力シート1!$B$5:$AM$54,34,0))</f>
        <v/>
      </c>
      <c r="AW102" s="1225"/>
      <c r="AX102" s="406"/>
      <c r="AY102" s="406"/>
      <c r="AZ102" s="406"/>
      <c r="BA102" s="406"/>
      <c r="BB102" s="406"/>
      <c r="BC102" s="406"/>
    </row>
    <row r="103" spans="11:55" ht="24" customHeight="1">
      <c r="K103" s="401"/>
      <c r="L103" s="1220"/>
      <c r="M103" s="377"/>
      <c r="N103" s="1248" t="s">
        <v>404</v>
      </c>
      <c r="O103" s="1216"/>
      <c r="P103" s="1242"/>
      <c r="Q103" s="1243"/>
      <c r="R103" s="370"/>
      <c r="S103" s="381"/>
      <c r="T103" s="1220"/>
      <c r="U103" s="377"/>
      <c r="V103" s="1248" t="s">
        <v>404</v>
      </c>
      <c r="W103" s="1216"/>
      <c r="X103" s="1242"/>
      <c r="Y103" s="1243"/>
      <c r="Z103" s="370"/>
      <c r="AA103" s="380"/>
      <c r="AB103" s="1220"/>
      <c r="AC103" s="377"/>
      <c r="AD103" s="1248" t="s">
        <v>404</v>
      </c>
      <c r="AE103" s="1216"/>
      <c r="AF103" s="1242"/>
      <c r="AG103" s="1243"/>
      <c r="AH103" s="370"/>
      <c r="AI103" s="380"/>
      <c r="AJ103" s="1220"/>
      <c r="AK103" s="377"/>
      <c r="AL103" s="1248" t="s">
        <v>404</v>
      </c>
      <c r="AM103" s="1216"/>
      <c r="AN103" s="1242"/>
      <c r="AO103" s="1243"/>
      <c r="AP103" s="370"/>
      <c r="AQ103" s="381"/>
      <c r="AR103" s="1220"/>
      <c r="AS103" s="377"/>
      <c r="AT103" s="1248" t="s">
        <v>404</v>
      </c>
      <c r="AU103" s="1216"/>
      <c r="AV103" s="1242"/>
      <c r="AW103" s="1243"/>
      <c r="AX103" s="406"/>
      <c r="AY103" s="406"/>
      <c r="AZ103" s="406"/>
      <c r="BA103" s="406"/>
      <c r="BB103" s="406"/>
      <c r="BC103" s="406"/>
    </row>
    <row r="104" spans="11:55" ht="24" customHeight="1">
      <c r="K104" s="401"/>
      <c r="L104" s="1220"/>
      <c r="M104" s="1235" t="s">
        <v>405</v>
      </c>
      <c r="N104" s="1244"/>
      <c r="O104" s="1245"/>
      <c r="P104" s="1246"/>
      <c r="Q104" s="1247"/>
      <c r="R104" s="370"/>
      <c r="S104" s="381"/>
      <c r="T104" s="1220"/>
      <c r="U104" s="1235" t="s">
        <v>405</v>
      </c>
      <c r="V104" s="1244"/>
      <c r="W104" s="1245"/>
      <c r="X104" s="1246"/>
      <c r="Y104" s="1247"/>
      <c r="Z104" s="370"/>
      <c r="AA104" s="380"/>
      <c r="AB104" s="1220"/>
      <c r="AC104" s="1235" t="s">
        <v>405</v>
      </c>
      <c r="AD104" s="1244"/>
      <c r="AE104" s="1245"/>
      <c r="AF104" s="1246"/>
      <c r="AG104" s="1247"/>
      <c r="AH104" s="370"/>
      <c r="AI104" s="380"/>
      <c r="AJ104" s="1220"/>
      <c r="AK104" s="1235" t="s">
        <v>405</v>
      </c>
      <c r="AL104" s="1244"/>
      <c r="AM104" s="1245"/>
      <c r="AN104" s="1246"/>
      <c r="AO104" s="1247"/>
      <c r="AP104" s="370"/>
      <c r="AQ104" s="381"/>
      <c r="AR104" s="1220"/>
      <c r="AS104" s="1235" t="s">
        <v>405</v>
      </c>
      <c r="AT104" s="1244"/>
      <c r="AU104" s="1245"/>
      <c r="AV104" s="1246"/>
      <c r="AW104" s="1247"/>
      <c r="AX104" s="406"/>
      <c r="AY104" s="406"/>
      <c r="AZ104" s="406"/>
      <c r="BA104" s="406"/>
      <c r="BB104" s="406"/>
      <c r="BC104" s="406"/>
    </row>
    <row r="105" spans="11:55" ht="24" customHeight="1">
      <c r="K105" s="401"/>
      <c r="L105" s="1221"/>
      <c r="M105" s="383"/>
      <c r="N105" s="1214" t="s">
        <v>374</v>
      </c>
      <c r="O105" s="1216"/>
      <c r="P105" s="1246"/>
      <c r="Q105" s="1247"/>
      <c r="R105" s="370"/>
      <c r="S105" s="381"/>
      <c r="T105" s="1221"/>
      <c r="U105" s="383"/>
      <c r="V105" s="1214" t="s">
        <v>374</v>
      </c>
      <c r="W105" s="1216"/>
      <c r="X105" s="1246"/>
      <c r="Y105" s="1247"/>
      <c r="Z105" s="370"/>
      <c r="AA105" s="380"/>
      <c r="AB105" s="1221"/>
      <c r="AC105" s="383"/>
      <c r="AD105" s="1214" t="s">
        <v>374</v>
      </c>
      <c r="AE105" s="1216"/>
      <c r="AF105" s="1246"/>
      <c r="AG105" s="1247"/>
      <c r="AH105" s="370"/>
      <c r="AI105" s="380"/>
      <c r="AJ105" s="1221"/>
      <c r="AK105" s="383"/>
      <c r="AL105" s="1214" t="s">
        <v>374</v>
      </c>
      <c r="AM105" s="1216"/>
      <c r="AN105" s="1246"/>
      <c r="AO105" s="1247"/>
      <c r="AP105" s="370"/>
      <c r="AQ105" s="381"/>
      <c r="AR105" s="1221"/>
      <c r="AS105" s="383"/>
      <c r="AT105" s="1214" t="s">
        <v>374</v>
      </c>
      <c r="AU105" s="1216"/>
      <c r="AV105" s="1246"/>
      <c r="AW105" s="1247"/>
      <c r="AX105" s="406"/>
      <c r="AY105" s="406"/>
      <c r="AZ105" s="406"/>
      <c r="BA105" s="406"/>
      <c r="BB105" s="406"/>
      <c r="BC105" s="406"/>
    </row>
    <row r="106" spans="11:55" ht="24" customHeight="1">
      <c r="K106" s="401"/>
      <c r="L106" s="1214" t="s">
        <v>392</v>
      </c>
      <c r="M106" s="1216"/>
      <c r="N106" s="1249" t="str">
        <f>IF(P97="","",VLOOKUP(P97,入力シート1!$B$5:$AM$54,8,0))</f>
        <v/>
      </c>
      <c r="O106" s="1250"/>
      <c r="P106" s="1251" t="str">
        <f>IF(P97="","",VLOOKUP(P97,入力シート1!$B$5:$AM$54,9,0))</f>
        <v/>
      </c>
      <c r="Q106" s="1252"/>
      <c r="R106" s="370"/>
      <c r="S106" s="381"/>
      <c r="T106" s="1214" t="s">
        <v>392</v>
      </c>
      <c r="U106" s="1216"/>
      <c r="V106" s="1249" t="str">
        <f>IF(X97="","",VLOOKUP(X97,入力シート1!$B$5:$AM$54,8,0))</f>
        <v/>
      </c>
      <c r="W106" s="1250"/>
      <c r="X106" s="1251" t="str">
        <f>IF(X97="","",VLOOKUP(X97,入力シート1!$B$5:$AM$54,9,0))</f>
        <v/>
      </c>
      <c r="Y106" s="1252"/>
      <c r="Z106" s="370"/>
      <c r="AA106" s="380"/>
      <c r="AB106" s="1214" t="s">
        <v>392</v>
      </c>
      <c r="AC106" s="1216"/>
      <c r="AD106" s="1249" t="str">
        <f>IF(AF97="","",VLOOKUP(AF97,入力シート1!$B$5:$AM$54,8,0))</f>
        <v/>
      </c>
      <c r="AE106" s="1250"/>
      <c r="AF106" s="1251" t="str">
        <f>IF(AF97="","",VLOOKUP(AF97,入力シート1!$B$5:$AM$54,9,0))</f>
        <v/>
      </c>
      <c r="AG106" s="1252"/>
      <c r="AH106" s="370"/>
      <c r="AI106" s="380"/>
      <c r="AJ106" s="1214" t="s">
        <v>392</v>
      </c>
      <c r="AK106" s="1216"/>
      <c r="AL106" s="1249" t="str">
        <f>IF(AN97="","",VLOOKUP(AN97,入力シート1!$B$5:$AM$54,8,0))</f>
        <v/>
      </c>
      <c r="AM106" s="1250"/>
      <c r="AN106" s="1251" t="str">
        <f>IF(AN97="","",VLOOKUP(AN97,入力シート1!$B$5:$AM$54,9,0))</f>
        <v/>
      </c>
      <c r="AO106" s="1252"/>
      <c r="AP106" s="370"/>
      <c r="AQ106" s="381"/>
      <c r="AR106" s="1214" t="s">
        <v>392</v>
      </c>
      <c r="AS106" s="1216"/>
      <c r="AT106" s="1249" t="str">
        <f>IF(AV97="","",VLOOKUP(AV97,入力シート1!$B$5:$AM$54,8,0))</f>
        <v/>
      </c>
      <c r="AU106" s="1250"/>
      <c r="AV106" s="1251" t="str">
        <f>IF(AV97="","",VLOOKUP(AV97,入力シート1!$B$5:$AM$54,9,0))</f>
        <v/>
      </c>
      <c r="AW106" s="1252"/>
      <c r="AX106" s="406"/>
      <c r="AY106" s="406"/>
      <c r="AZ106" s="406"/>
      <c r="BA106" s="406"/>
      <c r="BB106" s="406"/>
      <c r="BC106" s="406"/>
    </row>
    <row r="107" spans="11:55" ht="21.75" customHeight="1">
      <c r="K107" s="401"/>
      <c r="L107" s="370"/>
      <c r="M107" s="370"/>
      <c r="N107" s="384"/>
      <c r="O107" s="385"/>
      <c r="P107" s="385"/>
      <c r="Q107" s="385"/>
      <c r="R107" s="370"/>
      <c r="S107" s="381"/>
      <c r="T107" s="370"/>
      <c r="U107" s="370"/>
      <c r="V107" s="384"/>
      <c r="W107" s="385"/>
      <c r="X107" s="385"/>
      <c r="Y107" s="385"/>
      <c r="Z107" s="370"/>
      <c r="AA107" s="380"/>
      <c r="AB107" s="370"/>
      <c r="AC107" s="370"/>
      <c r="AD107" s="384"/>
      <c r="AE107" s="385"/>
      <c r="AF107" s="385"/>
      <c r="AG107" s="385"/>
      <c r="AH107" s="370"/>
      <c r="AI107" s="380"/>
      <c r="AJ107" s="370"/>
      <c r="AK107" s="370"/>
      <c r="AL107" s="384"/>
      <c r="AM107" s="385"/>
      <c r="AN107" s="385"/>
      <c r="AO107" s="385"/>
      <c r="AP107" s="370"/>
      <c r="AQ107" s="381"/>
      <c r="AR107" s="370"/>
      <c r="AS107" s="370"/>
      <c r="AT107" s="384"/>
      <c r="AU107" s="385"/>
      <c r="AV107" s="385"/>
      <c r="AW107" s="385"/>
      <c r="AX107" s="406"/>
      <c r="AY107" s="403"/>
      <c r="AZ107" s="403"/>
      <c r="BA107" s="403"/>
      <c r="BB107" s="403"/>
      <c r="BC107" s="403"/>
    </row>
    <row r="108" spans="11:55" ht="24" customHeight="1">
      <c r="K108" s="401"/>
      <c r="L108" s="1219" t="str">
        <f>IF(P108="","",VLOOKUP(P108,入力シート1!$B$5:$AM$54,38,0)&amp;"工事")</f>
        <v/>
      </c>
      <c r="M108" s="1214" t="s">
        <v>395</v>
      </c>
      <c r="N108" s="1215"/>
      <c r="O108" s="1216"/>
      <c r="P108" s="1217"/>
      <c r="Q108" s="1218"/>
      <c r="R108" s="370"/>
      <c r="S108" s="371"/>
      <c r="T108" s="1219" t="str">
        <f>IF(X108="","",VLOOKUP(X108,入力シート1!$B$5:$AM$54,38,0)&amp;"工事")</f>
        <v/>
      </c>
      <c r="U108" s="1214" t="s">
        <v>395</v>
      </c>
      <c r="V108" s="1215"/>
      <c r="W108" s="1216"/>
      <c r="X108" s="1217"/>
      <c r="Y108" s="1218"/>
      <c r="Z108" s="370"/>
      <c r="AA108" s="371"/>
      <c r="AB108" s="1219" t="str">
        <f>IF(AF108="","",VLOOKUP(AF108,入力シート1!$B$5:$AM$54,38,0)&amp;"工事")</f>
        <v/>
      </c>
      <c r="AC108" s="1214" t="s">
        <v>395</v>
      </c>
      <c r="AD108" s="1215"/>
      <c r="AE108" s="1216"/>
      <c r="AF108" s="1217"/>
      <c r="AG108" s="1218"/>
      <c r="AH108" s="370"/>
      <c r="AI108" s="371"/>
      <c r="AJ108" s="1219" t="str">
        <f>IF(AN108="","",VLOOKUP(AN108,入力シート1!$B$5:$AM$54,38,0)&amp;"工事")</f>
        <v/>
      </c>
      <c r="AK108" s="1214" t="s">
        <v>395</v>
      </c>
      <c r="AL108" s="1215"/>
      <c r="AM108" s="1216"/>
      <c r="AN108" s="1217"/>
      <c r="AO108" s="1218"/>
      <c r="AP108" s="370"/>
      <c r="AQ108" s="371"/>
      <c r="AR108" s="1219" t="str">
        <f>IF(AV108="","",VLOOKUP(AV108,入力シート1!$B$5:$AM$54,38,0)&amp;"工事")</f>
        <v/>
      </c>
      <c r="AS108" s="1214" t="s">
        <v>395</v>
      </c>
      <c r="AT108" s="1215"/>
      <c r="AU108" s="1216"/>
      <c r="AV108" s="1217"/>
      <c r="AW108" s="1218"/>
      <c r="AX108" s="404"/>
      <c r="AY108" s="405"/>
      <c r="AZ108" s="405"/>
      <c r="BA108" s="405"/>
      <c r="BB108" s="405"/>
      <c r="BC108" s="405"/>
    </row>
    <row r="109" spans="11:55" ht="24" customHeight="1">
      <c r="K109" s="401"/>
      <c r="L109" s="1220"/>
      <c r="M109" s="1214" t="s">
        <v>397</v>
      </c>
      <c r="N109" s="1215"/>
      <c r="O109" s="1216"/>
      <c r="P109" s="1224" t="str">
        <f>IF(P108="","",VLOOKUP(P108,入力シート1!$B$5:$AM$54,3,0))</f>
        <v/>
      </c>
      <c r="Q109" s="1225"/>
      <c r="R109" s="370"/>
      <c r="S109" s="371"/>
      <c r="T109" s="1220"/>
      <c r="U109" s="1214" t="s">
        <v>397</v>
      </c>
      <c r="V109" s="1215"/>
      <c r="W109" s="1216"/>
      <c r="X109" s="1224" t="str">
        <f>IF(X108="","",VLOOKUP(X108,入力シート1!$B$5:$AM$54,3,0))</f>
        <v/>
      </c>
      <c r="Y109" s="1225"/>
      <c r="Z109" s="370"/>
      <c r="AA109" s="371"/>
      <c r="AB109" s="1220"/>
      <c r="AC109" s="1214" t="s">
        <v>397</v>
      </c>
      <c r="AD109" s="1215"/>
      <c r="AE109" s="1216"/>
      <c r="AF109" s="1224" t="str">
        <f>IF(AF108="","",VLOOKUP(AF108,入力シート1!$B$5:$AM$54,3,0))</f>
        <v/>
      </c>
      <c r="AG109" s="1225"/>
      <c r="AH109" s="370"/>
      <c r="AI109" s="371"/>
      <c r="AJ109" s="1220"/>
      <c r="AK109" s="1214" t="s">
        <v>397</v>
      </c>
      <c r="AL109" s="1215"/>
      <c r="AM109" s="1216"/>
      <c r="AN109" s="1224" t="str">
        <f>IF(AN108="","",VLOOKUP(AN108,入力シート1!$B$5:$AM$54,3,0))</f>
        <v/>
      </c>
      <c r="AO109" s="1225"/>
      <c r="AP109" s="370"/>
      <c r="AQ109" s="371"/>
      <c r="AR109" s="1220"/>
      <c r="AS109" s="1214" t="s">
        <v>397</v>
      </c>
      <c r="AT109" s="1215"/>
      <c r="AU109" s="1216"/>
      <c r="AV109" s="1224" t="str">
        <f>IF(AV108="","",VLOOKUP(AV108,入力シート1!$B$5:$AM$54,3,0))</f>
        <v/>
      </c>
      <c r="AW109" s="1225"/>
      <c r="AX109" s="404"/>
      <c r="AY109" s="405"/>
      <c r="AZ109" s="405"/>
      <c r="BA109" s="405"/>
      <c r="BB109" s="405"/>
      <c r="BC109" s="405"/>
    </row>
    <row r="110" spans="11:55" ht="24" customHeight="1">
      <c r="K110" s="401"/>
      <c r="L110" s="1220"/>
      <c r="M110" s="1214" t="s">
        <v>398</v>
      </c>
      <c r="N110" s="1215"/>
      <c r="O110" s="1216"/>
      <c r="P110" s="1224" t="str">
        <f>IF(P108="","",IF(VLOOKUP(P108,入力シート1!$B$5:$AM$54,12,0)=0,"",VLOOKUP(P108,入力シート1!$B$5:$AM$54,12,0)&amp;"（"&amp;IF(VLOOKUP(P108,入力シート1!$B$5:$AM$54,13,0)="特定","特","般")&amp;"-"&amp;VLOOKUP(P108,入力シート1!$B$5:$AM$54,14,0)&amp;") 第"&amp;VLOOKUP(P108,入力シート1!$B$5:$AM$54,15,0)&amp;"号"))</f>
        <v/>
      </c>
      <c r="Q110" s="1225"/>
      <c r="R110" s="370"/>
      <c r="S110" s="371"/>
      <c r="T110" s="1220"/>
      <c r="U110" s="1214" t="s">
        <v>398</v>
      </c>
      <c r="V110" s="1215"/>
      <c r="W110" s="1216"/>
      <c r="X110" s="1224" t="str">
        <f>IF(X108="","",IF(VLOOKUP(X108,入力シート1!$B$5:$AM$54,12,0)=0,"",VLOOKUP(X108,入力シート1!$B$5:$AM$54,12,0)&amp;"（"&amp;IF(VLOOKUP(X108,入力シート1!$B$5:$AM$54,13,0)="特定","特","般")&amp;"-"&amp;VLOOKUP(X108,入力シート1!$B$5:$AM$54,14,0)&amp;") 第"&amp;VLOOKUP(X108,入力シート1!$B$5:$AM$54,15,0)&amp;"号"))</f>
        <v/>
      </c>
      <c r="Y110" s="1225"/>
      <c r="Z110" s="370"/>
      <c r="AA110" s="371"/>
      <c r="AB110" s="1220"/>
      <c r="AC110" s="1214" t="s">
        <v>398</v>
      </c>
      <c r="AD110" s="1215"/>
      <c r="AE110" s="1216"/>
      <c r="AF110" s="1224" t="str">
        <f>IF(AF108="","",IF(VLOOKUP(AF108,入力シート1!$B$5:$AM$54,12,0)=0,"",VLOOKUP(AF108,入力シート1!$B$5:$AM$54,12,0)&amp;"（"&amp;IF(VLOOKUP(AF108,入力シート1!$B$5:$AM$54,13,0)="特定","特","般")&amp;"-"&amp;VLOOKUP(AF108,入力シート1!$B$5:$AM$54,14,0)&amp;") 第"&amp;VLOOKUP(AF108,入力シート1!$B$5:$AM$54,15,0)&amp;"号"))</f>
        <v/>
      </c>
      <c r="AG110" s="1225"/>
      <c r="AH110" s="370"/>
      <c r="AI110" s="371"/>
      <c r="AJ110" s="1220"/>
      <c r="AK110" s="1214" t="s">
        <v>398</v>
      </c>
      <c r="AL110" s="1215"/>
      <c r="AM110" s="1216"/>
      <c r="AN110" s="1224" t="str">
        <f>IF(AN108="","",IF(VLOOKUP(AN108,入力シート1!$B$5:$AM$54,12,0)=0,"",VLOOKUP(AN108,入力シート1!$B$5:$AM$54,12,0)&amp;"（"&amp;IF(VLOOKUP(AN108,入力シート1!$B$5:$AM$54,13,0)="特定","特","般")&amp;"-"&amp;VLOOKUP(AN108,入力シート1!$B$5:$AM$54,14,0)&amp;") 第"&amp;VLOOKUP(AN108,入力シート1!$B$5:$AM$54,15,0)&amp;"号"))</f>
        <v/>
      </c>
      <c r="AO110" s="1225"/>
      <c r="AP110" s="370"/>
      <c r="AQ110" s="371"/>
      <c r="AR110" s="1220"/>
      <c r="AS110" s="1214" t="s">
        <v>398</v>
      </c>
      <c r="AT110" s="1215"/>
      <c r="AU110" s="1216"/>
      <c r="AV110" s="1224" t="str">
        <f>IF(AV108="","",IF(VLOOKUP(AV108,入力シート1!$B$5:$AM$54,12,0)=0,"",VLOOKUP(AV108,入力シート1!$B$5:$AM$54,12,0)&amp;"（"&amp;IF(VLOOKUP(AV108,入力シート1!$B$5:$AM$54,13,0)="特定","特","般")&amp;"-"&amp;VLOOKUP(AV108,入力シート1!$B$5:$AM$54,14,0)&amp;") 第"&amp;VLOOKUP(AV108,入力シート1!$B$5:$AM$54,15,0)&amp;"号"))</f>
        <v/>
      </c>
      <c r="AW110" s="1225"/>
      <c r="AX110" s="404"/>
      <c r="AY110" s="405"/>
      <c r="AZ110" s="405"/>
      <c r="BA110" s="405"/>
      <c r="BB110" s="405"/>
      <c r="BC110" s="405"/>
    </row>
    <row r="111" spans="11:55" ht="24" customHeight="1">
      <c r="K111" s="401"/>
      <c r="L111" s="1220"/>
      <c r="M111" s="1214" t="s">
        <v>401</v>
      </c>
      <c r="N111" s="1215"/>
      <c r="O111" s="1216"/>
      <c r="P111" s="1224" t="str">
        <f>IF(P108="","",IF(VLOOKUP(P108,入力シート1!$B$5:$AM$54,17,0)=0,"",VLOOKUP(P108,入力シート1!$B$5:$AM$54,17,0)&amp;"（"&amp;IF(VLOOKUP(P108,入力シート1!$B$5:$AM$54,18,0)="特定","特","般")&amp;"-"&amp;VLOOKUP(P108,入力シート1!$B$5:$AM$54,19,0)&amp;") 第"&amp;VLOOKUP(P108,入力シート1!$B$5:$AM$54,20,0)&amp;"号"))</f>
        <v/>
      </c>
      <c r="Q111" s="1225"/>
      <c r="R111" s="370"/>
      <c r="S111" s="371"/>
      <c r="T111" s="1220"/>
      <c r="U111" s="1214" t="s">
        <v>401</v>
      </c>
      <c r="V111" s="1215"/>
      <c r="W111" s="1216"/>
      <c r="X111" s="1224" t="str">
        <f>IF(X108="","",IF(VLOOKUP(X108,入力シート1!$B$5:$AM$54,17,0)=0,"",VLOOKUP(X108,入力シート1!$B$5:$AM$54,17,0)&amp;"（"&amp;IF(VLOOKUP(X108,入力シート1!$B$5:$AM$54,18,0)="特定","特","般")&amp;"-"&amp;VLOOKUP(X108,入力シート1!$B$5:$AM$54,19,0)&amp;") 第"&amp;VLOOKUP(X108,入力シート1!$B$5:$AM$54,20,0)&amp;"号"))</f>
        <v/>
      </c>
      <c r="Y111" s="1225"/>
      <c r="Z111" s="370"/>
      <c r="AA111" s="371"/>
      <c r="AB111" s="1220"/>
      <c r="AC111" s="1214" t="s">
        <v>401</v>
      </c>
      <c r="AD111" s="1215"/>
      <c r="AE111" s="1216"/>
      <c r="AF111" s="1224" t="str">
        <f>IF(AF108="","",IF(VLOOKUP(AF108,入力シート1!$B$5:$AM$54,17,0)=0,"",VLOOKUP(AF108,入力シート1!$B$5:$AM$54,17,0)&amp;"（"&amp;IF(VLOOKUP(AF108,入力シート1!$B$5:$AM$54,18,0)="特定","特","般")&amp;"-"&amp;VLOOKUP(AF108,入力シート1!$B$5:$AM$54,19,0)&amp;") 第"&amp;VLOOKUP(AF108,入力シート1!$B$5:$AM$54,20,0)&amp;"号"))</f>
        <v/>
      </c>
      <c r="AG111" s="1225"/>
      <c r="AH111" s="370"/>
      <c r="AI111" s="371"/>
      <c r="AJ111" s="1220"/>
      <c r="AK111" s="1214" t="s">
        <v>401</v>
      </c>
      <c r="AL111" s="1215"/>
      <c r="AM111" s="1216"/>
      <c r="AN111" s="1224" t="str">
        <f>IF(AN108="","",IF(VLOOKUP(AN108,入力シート1!$B$5:$AM$54,17,0)=0,"",VLOOKUP(AN108,入力シート1!$B$5:$AM$54,17,0)&amp;"（"&amp;IF(VLOOKUP(AN108,入力シート1!$B$5:$AM$54,18,0)="特定","特","般")&amp;"-"&amp;VLOOKUP(AN108,入力シート1!$B$5:$AM$54,19,0)&amp;") 第"&amp;VLOOKUP(AN108,入力シート1!$B$5:$AM$54,20,0)&amp;"号"))</f>
        <v/>
      </c>
      <c r="AO111" s="1225"/>
      <c r="AP111" s="370"/>
      <c r="AQ111" s="371"/>
      <c r="AR111" s="1220"/>
      <c r="AS111" s="1214" t="s">
        <v>401</v>
      </c>
      <c r="AT111" s="1215"/>
      <c r="AU111" s="1216"/>
      <c r="AV111" s="1224" t="str">
        <f>IF(AV108="","",IF(VLOOKUP(AV108,入力シート1!$B$5:$AM$54,17,0)=0,"",VLOOKUP(AV108,入力シート1!$B$5:$AM$54,17,0)&amp;"（"&amp;IF(VLOOKUP(AV108,入力シート1!$B$5:$AM$54,18,0)="特定","特","般")&amp;"-"&amp;VLOOKUP(AV108,入力シート1!$B$5:$AM$54,19,0)&amp;") 第"&amp;VLOOKUP(AV108,入力シート1!$B$5:$AM$54,20,0)&amp;"号"))</f>
        <v/>
      </c>
      <c r="AW111" s="1225"/>
      <c r="AX111" s="406"/>
      <c r="AY111" s="406"/>
      <c r="AZ111" s="406"/>
      <c r="BA111" s="406"/>
      <c r="BB111" s="406"/>
      <c r="BC111" s="406"/>
    </row>
    <row r="112" spans="11:55" ht="24" customHeight="1">
      <c r="K112" s="401"/>
      <c r="L112" s="1220"/>
      <c r="M112" s="1214" t="s">
        <v>371</v>
      </c>
      <c r="N112" s="1215"/>
      <c r="O112" s="1216"/>
      <c r="P112" s="1232" t="str">
        <f>IF(P108="","",VLOOKUP(P108,入力シート1!$B$5:$AM$54,34,0))</f>
        <v/>
      </c>
      <c r="Q112" s="1225"/>
      <c r="R112" s="370"/>
      <c r="S112" s="371"/>
      <c r="T112" s="1220"/>
      <c r="U112" s="1214" t="s">
        <v>371</v>
      </c>
      <c r="V112" s="1215"/>
      <c r="W112" s="1216"/>
      <c r="X112" s="1232" t="str">
        <f>IF(X108="","",VLOOKUP(X108,入力シート1!$B$5:$AM$54,34,0))</f>
        <v/>
      </c>
      <c r="Y112" s="1225"/>
      <c r="Z112" s="370"/>
      <c r="AA112" s="371"/>
      <c r="AB112" s="1220"/>
      <c r="AC112" s="1214" t="s">
        <v>371</v>
      </c>
      <c r="AD112" s="1215"/>
      <c r="AE112" s="1216"/>
      <c r="AF112" s="1232" t="str">
        <f>IF(AF108="","",VLOOKUP(AF108,入力シート1!$B$5:$AM$54,34,0))</f>
        <v/>
      </c>
      <c r="AG112" s="1225"/>
      <c r="AH112" s="370"/>
      <c r="AI112" s="371"/>
      <c r="AJ112" s="1220"/>
      <c r="AK112" s="1214" t="s">
        <v>371</v>
      </c>
      <c r="AL112" s="1215"/>
      <c r="AM112" s="1216"/>
      <c r="AN112" s="1232" t="str">
        <f>IF(AN108="","",VLOOKUP(AN108,入力シート1!$B$5:$AM$54,34,0))</f>
        <v/>
      </c>
      <c r="AO112" s="1225"/>
      <c r="AP112" s="370"/>
      <c r="AQ112" s="371"/>
      <c r="AR112" s="1220"/>
      <c r="AS112" s="1214" t="s">
        <v>371</v>
      </c>
      <c r="AT112" s="1215"/>
      <c r="AU112" s="1216"/>
      <c r="AV112" s="1232" t="str">
        <f>IF(AV108="","",VLOOKUP(AV108,入力シート1!$B$5:$AM$54,34,0))</f>
        <v/>
      </c>
      <c r="AW112" s="1225"/>
      <c r="AX112" s="406"/>
      <c r="AY112" s="406"/>
      <c r="AZ112" s="406"/>
      <c r="BA112" s="406"/>
      <c r="BB112" s="406"/>
      <c r="BC112" s="406"/>
    </row>
    <row r="113" spans="11:55" ht="24" customHeight="1">
      <c r="K113" s="407"/>
      <c r="L113" s="1220"/>
      <c r="M113" s="1235" t="s">
        <v>403</v>
      </c>
      <c r="N113" s="1215"/>
      <c r="O113" s="1216"/>
      <c r="P113" s="1232" t="str">
        <f>IF(P108="","",VLOOKUP(P108,入力シート1!$B$5:$AM$54,34,0))</f>
        <v/>
      </c>
      <c r="Q113" s="1225"/>
      <c r="R113" s="371"/>
      <c r="S113" s="375"/>
      <c r="T113" s="1220"/>
      <c r="U113" s="1235" t="s">
        <v>403</v>
      </c>
      <c r="V113" s="1215"/>
      <c r="W113" s="1216"/>
      <c r="X113" s="1232" t="str">
        <f>IF(X108="","",VLOOKUP(X108,入力シート1!$B$5:$AM$54,34,0))</f>
        <v/>
      </c>
      <c r="Y113" s="1225"/>
      <c r="Z113" s="371"/>
      <c r="AA113" s="375"/>
      <c r="AB113" s="1220"/>
      <c r="AC113" s="1235" t="s">
        <v>403</v>
      </c>
      <c r="AD113" s="1215"/>
      <c r="AE113" s="1216"/>
      <c r="AF113" s="1232" t="str">
        <f>IF(AF108="","",VLOOKUP(AF108,入力シート1!$B$5:$AM$54,34,0))</f>
        <v/>
      </c>
      <c r="AG113" s="1225"/>
      <c r="AH113" s="371"/>
      <c r="AI113" s="375"/>
      <c r="AJ113" s="1220"/>
      <c r="AK113" s="1235" t="s">
        <v>403</v>
      </c>
      <c r="AL113" s="1215"/>
      <c r="AM113" s="1216"/>
      <c r="AN113" s="1232" t="str">
        <f>IF(AN108="","",VLOOKUP(AN108,入力シート1!$B$5:$AM$54,34,0))</f>
        <v/>
      </c>
      <c r="AO113" s="1225"/>
      <c r="AP113" s="371"/>
      <c r="AQ113" s="375"/>
      <c r="AR113" s="1220"/>
      <c r="AS113" s="1235" t="s">
        <v>403</v>
      </c>
      <c r="AT113" s="1215"/>
      <c r="AU113" s="1216"/>
      <c r="AV113" s="1232" t="str">
        <f>IF(AV108="","",VLOOKUP(AV108,入力シート1!$B$5:$AM$54,34,0))</f>
        <v/>
      </c>
      <c r="AW113" s="1225"/>
      <c r="AX113" s="406"/>
      <c r="AY113" s="406"/>
      <c r="AZ113" s="406"/>
      <c r="BA113" s="406"/>
      <c r="BB113" s="406"/>
      <c r="BC113" s="406"/>
    </row>
    <row r="114" spans="11:55" ht="24" customHeight="1">
      <c r="K114" s="401"/>
      <c r="L114" s="1220"/>
      <c r="M114" s="377"/>
      <c r="N114" s="1248" t="s">
        <v>404</v>
      </c>
      <c r="O114" s="1216"/>
      <c r="P114" s="1242"/>
      <c r="Q114" s="1243"/>
      <c r="R114" s="370"/>
      <c r="S114" s="381"/>
      <c r="T114" s="1220"/>
      <c r="U114" s="377"/>
      <c r="V114" s="1248" t="s">
        <v>404</v>
      </c>
      <c r="W114" s="1216"/>
      <c r="X114" s="1242"/>
      <c r="Y114" s="1243"/>
      <c r="Z114" s="370"/>
      <c r="AA114" s="380"/>
      <c r="AB114" s="1220"/>
      <c r="AC114" s="377"/>
      <c r="AD114" s="1248" t="s">
        <v>404</v>
      </c>
      <c r="AE114" s="1216"/>
      <c r="AF114" s="1242"/>
      <c r="AG114" s="1243"/>
      <c r="AH114" s="370"/>
      <c r="AI114" s="380"/>
      <c r="AJ114" s="1220"/>
      <c r="AK114" s="377"/>
      <c r="AL114" s="1248" t="s">
        <v>404</v>
      </c>
      <c r="AM114" s="1216"/>
      <c r="AN114" s="1242"/>
      <c r="AO114" s="1243"/>
      <c r="AP114" s="370"/>
      <c r="AQ114" s="381"/>
      <c r="AR114" s="1220"/>
      <c r="AS114" s="377"/>
      <c r="AT114" s="1248" t="s">
        <v>404</v>
      </c>
      <c r="AU114" s="1216"/>
      <c r="AV114" s="1242"/>
      <c r="AW114" s="1243"/>
      <c r="AX114" s="406"/>
      <c r="AY114" s="406"/>
      <c r="AZ114" s="406"/>
      <c r="BA114" s="406"/>
      <c r="BB114" s="406"/>
      <c r="BC114" s="406"/>
    </row>
    <row r="115" spans="11:55" ht="24" customHeight="1">
      <c r="K115" s="368"/>
      <c r="L115" s="1220"/>
      <c r="M115" s="1235" t="s">
        <v>405</v>
      </c>
      <c r="N115" s="1244"/>
      <c r="O115" s="1245"/>
      <c r="P115" s="1246"/>
      <c r="Q115" s="1247"/>
      <c r="R115" s="370"/>
      <c r="S115" s="381"/>
      <c r="T115" s="1220"/>
      <c r="U115" s="1235" t="s">
        <v>405</v>
      </c>
      <c r="V115" s="1244"/>
      <c r="W115" s="1245"/>
      <c r="X115" s="1246"/>
      <c r="Y115" s="1247"/>
      <c r="Z115" s="370"/>
      <c r="AA115" s="380"/>
      <c r="AB115" s="1220"/>
      <c r="AC115" s="1235" t="s">
        <v>405</v>
      </c>
      <c r="AD115" s="1244"/>
      <c r="AE115" s="1245"/>
      <c r="AF115" s="1246"/>
      <c r="AG115" s="1247"/>
      <c r="AH115" s="370"/>
      <c r="AI115" s="380"/>
      <c r="AJ115" s="1220"/>
      <c r="AK115" s="1235" t="s">
        <v>405</v>
      </c>
      <c r="AL115" s="1244"/>
      <c r="AM115" s="1245"/>
      <c r="AN115" s="1246"/>
      <c r="AO115" s="1247"/>
      <c r="AP115" s="370"/>
      <c r="AQ115" s="381"/>
      <c r="AR115" s="1220"/>
      <c r="AS115" s="1235" t="s">
        <v>405</v>
      </c>
      <c r="AT115" s="1244"/>
      <c r="AU115" s="1245"/>
      <c r="AV115" s="1246"/>
      <c r="AW115" s="1247"/>
      <c r="AX115" s="406"/>
      <c r="AY115" s="406"/>
      <c r="AZ115" s="406"/>
      <c r="BA115" s="406"/>
      <c r="BB115" s="406"/>
      <c r="BC115" s="406"/>
    </row>
    <row r="116" spans="11:55" ht="24" customHeight="1">
      <c r="K116" s="368"/>
      <c r="L116" s="1221"/>
      <c r="M116" s="383"/>
      <c r="N116" s="1214" t="s">
        <v>374</v>
      </c>
      <c r="O116" s="1216"/>
      <c r="P116" s="1246"/>
      <c r="Q116" s="1247"/>
      <c r="R116" s="370"/>
      <c r="S116" s="381"/>
      <c r="T116" s="1221"/>
      <c r="U116" s="383"/>
      <c r="V116" s="1214" t="s">
        <v>374</v>
      </c>
      <c r="W116" s="1216"/>
      <c r="X116" s="1246"/>
      <c r="Y116" s="1247"/>
      <c r="Z116" s="370"/>
      <c r="AA116" s="380"/>
      <c r="AB116" s="1221"/>
      <c r="AC116" s="383"/>
      <c r="AD116" s="1214" t="s">
        <v>374</v>
      </c>
      <c r="AE116" s="1216"/>
      <c r="AF116" s="1246"/>
      <c r="AG116" s="1247"/>
      <c r="AH116" s="370"/>
      <c r="AI116" s="380"/>
      <c r="AJ116" s="1221"/>
      <c r="AK116" s="383"/>
      <c r="AL116" s="1214" t="s">
        <v>374</v>
      </c>
      <c r="AM116" s="1216"/>
      <c r="AN116" s="1246"/>
      <c r="AO116" s="1247"/>
      <c r="AP116" s="370"/>
      <c r="AQ116" s="381"/>
      <c r="AR116" s="1221"/>
      <c r="AS116" s="383"/>
      <c r="AT116" s="1214" t="s">
        <v>374</v>
      </c>
      <c r="AU116" s="1216"/>
      <c r="AV116" s="1246"/>
      <c r="AW116" s="1247"/>
      <c r="AX116" s="406"/>
      <c r="AY116" s="406"/>
      <c r="AZ116" s="406"/>
      <c r="BA116" s="406"/>
      <c r="BB116" s="406"/>
      <c r="BC116" s="406"/>
    </row>
    <row r="117" spans="11:55" ht="24" customHeight="1">
      <c r="K117" s="368"/>
      <c r="L117" s="1214" t="s">
        <v>392</v>
      </c>
      <c r="M117" s="1216"/>
      <c r="N117" s="1249" t="str">
        <f>IF(P108="","",VLOOKUP(P108,入力シート1!$B$5:$AM$54,8,0))</f>
        <v/>
      </c>
      <c r="O117" s="1250"/>
      <c r="P117" s="1251" t="str">
        <f>IF(P108="","",VLOOKUP(P108,入力シート1!$B$5:$AM$54,9,0))</f>
        <v/>
      </c>
      <c r="Q117" s="1252"/>
      <c r="R117" s="370"/>
      <c r="S117" s="381"/>
      <c r="T117" s="1214" t="s">
        <v>392</v>
      </c>
      <c r="U117" s="1216"/>
      <c r="V117" s="1249" t="str">
        <f>IF(X108="","",VLOOKUP(X108,入力シート1!$B$5:$AM$54,8,0))</f>
        <v/>
      </c>
      <c r="W117" s="1250"/>
      <c r="X117" s="1251" t="str">
        <f>IF(X108="","",VLOOKUP(X108,入力シート1!$B$5:$AM$54,9,0))</f>
        <v/>
      </c>
      <c r="Y117" s="1252"/>
      <c r="Z117" s="370"/>
      <c r="AA117" s="380"/>
      <c r="AB117" s="1214" t="s">
        <v>392</v>
      </c>
      <c r="AC117" s="1216"/>
      <c r="AD117" s="1249" t="str">
        <f>IF(AF108="","",VLOOKUP(AF108,入力シート1!$B$5:$AM$54,8,0))</f>
        <v/>
      </c>
      <c r="AE117" s="1250"/>
      <c r="AF117" s="1251" t="str">
        <f>IF(AF108="","",VLOOKUP(AF108,入力シート1!$B$5:$AM$54,9,0))</f>
        <v/>
      </c>
      <c r="AG117" s="1252"/>
      <c r="AH117" s="370"/>
      <c r="AI117" s="380"/>
      <c r="AJ117" s="1214" t="s">
        <v>392</v>
      </c>
      <c r="AK117" s="1216"/>
      <c r="AL117" s="1249" t="str">
        <f>IF(AN108="","",VLOOKUP(AN108,入力シート1!$B$5:$AM$54,8,0))</f>
        <v/>
      </c>
      <c r="AM117" s="1250"/>
      <c r="AN117" s="1251" t="str">
        <f>IF(AN108="","",VLOOKUP(AN108,入力シート1!$B$5:$AM$54,9,0))</f>
        <v/>
      </c>
      <c r="AO117" s="1252"/>
      <c r="AP117" s="370"/>
      <c r="AQ117" s="381"/>
      <c r="AR117" s="1214" t="s">
        <v>392</v>
      </c>
      <c r="AS117" s="1216"/>
      <c r="AT117" s="1249" t="str">
        <f>IF(AV108="","",VLOOKUP(AV108,入力シート1!$B$5:$AM$54,8,0))</f>
        <v/>
      </c>
      <c r="AU117" s="1250"/>
      <c r="AV117" s="1251" t="str">
        <f>IF(AV108="","",VLOOKUP(AV108,入力シート1!$B$5:$AM$54,9,0))</f>
        <v/>
      </c>
      <c r="AW117" s="1252"/>
      <c r="AX117" s="406"/>
      <c r="AY117" s="406"/>
      <c r="AZ117" s="406"/>
      <c r="BA117" s="406"/>
      <c r="BB117" s="406"/>
      <c r="BC117" s="406"/>
    </row>
    <row r="118" spans="11:55" ht="21.75" customHeight="1">
      <c r="K118" s="368"/>
      <c r="L118" s="370"/>
      <c r="M118" s="370"/>
      <c r="N118" s="370"/>
      <c r="O118" s="370"/>
      <c r="P118" s="370"/>
      <c r="Q118" s="370"/>
      <c r="R118" s="370"/>
      <c r="S118" s="381"/>
      <c r="T118" s="370"/>
      <c r="U118" s="370"/>
      <c r="V118" s="370"/>
      <c r="W118" s="370"/>
      <c r="X118" s="370"/>
      <c r="Y118" s="370"/>
      <c r="Z118" s="370"/>
      <c r="AA118" s="380"/>
      <c r="AB118" s="370"/>
      <c r="AC118" s="370"/>
      <c r="AD118" s="370"/>
      <c r="AE118" s="370"/>
      <c r="AF118" s="370"/>
      <c r="AG118" s="370"/>
      <c r="AH118" s="370"/>
      <c r="AI118" s="380"/>
      <c r="AJ118" s="370"/>
      <c r="AK118" s="370"/>
      <c r="AL118" s="370"/>
      <c r="AM118" s="370"/>
      <c r="AN118" s="370"/>
      <c r="AO118" s="370"/>
      <c r="AP118" s="370"/>
      <c r="AQ118" s="381"/>
      <c r="AR118" s="370"/>
      <c r="AS118" s="370"/>
      <c r="AT118" s="370"/>
      <c r="AU118" s="370"/>
      <c r="AV118" s="370"/>
      <c r="AW118" s="370"/>
      <c r="AX118" s="406"/>
      <c r="AY118" s="403"/>
      <c r="AZ118" s="403"/>
      <c r="BA118" s="403"/>
      <c r="BB118" s="403"/>
      <c r="BC118" s="403"/>
    </row>
    <row r="119" spans="11:55" ht="24" customHeight="1">
      <c r="K119" s="368"/>
      <c r="L119" s="1219" t="str">
        <f>IF(P119="","",VLOOKUP(P119,入力シート1!$B$5:$AM$54,38,0)&amp;"工事")</f>
        <v/>
      </c>
      <c r="M119" s="1214" t="s">
        <v>395</v>
      </c>
      <c r="N119" s="1215"/>
      <c r="O119" s="1216"/>
      <c r="P119" s="1217"/>
      <c r="Q119" s="1218"/>
      <c r="R119" s="370"/>
      <c r="S119" s="371"/>
      <c r="T119" s="1219" t="str">
        <f>IF(X119="","",VLOOKUP(X119,入力シート1!$B$5:$AM$54,38,0)&amp;"工事")</f>
        <v/>
      </c>
      <c r="U119" s="1214" t="s">
        <v>395</v>
      </c>
      <c r="V119" s="1215"/>
      <c r="W119" s="1216"/>
      <c r="X119" s="1217"/>
      <c r="Y119" s="1218"/>
      <c r="Z119" s="370"/>
      <c r="AA119" s="371"/>
      <c r="AB119" s="1219" t="str">
        <f>IF(AF119="","",VLOOKUP(AF119,入力シート1!$B$5:$AM$54,38,0)&amp;"工事")</f>
        <v/>
      </c>
      <c r="AC119" s="1214" t="s">
        <v>395</v>
      </c>
      <c r="AD119" s="1215"/>
      <c r="AE119" s="1216"/>
      <c r="AF119" s="1217"/>
      <c r="AG119" s="1218"/>
      <c r="AH119" s="370"/>
      <c r="AI119" s="371"/>
      <c r="AJ119" s="1219" t="str">
        <f>IF(AN119="","",VLOOKUP(AN119,入力シート1!$B$5:$AM$54,38,0)&amp;"工事")</f>
        <v/>
      </c>
      <c r="AK119" s="1214" t="s">
        <v>395</v>
      </c>
      <c r="AL119" s="1215"/>
      <c r="AM119" s="1216"/>
      <c r="AN119" s="1217"/>
      <c r="AO119" s="1218"/>
      <c r="AP119" s="370"/>
      <c r="AQ119" s="371"/>
      <c r="AR119" s="1219" t="str">
        <f>IF(AV119="","",VLOOKUP(AV119,入力シート1!$B$5:$AM$54,38,0)&amp;"工事")</f>
        <v/>
      </c>
      <c r="AS119" s="1214" t="s">
        <v>395</v>
      </c>
      <c r="AT119" s="1215"/>
      <c r="AU119" s="1216"/>
      <c r="AV119" s="1217"/>
      <c r="AW119" s="1218"/>
      <c r="AX119" s="404"/>
      <c r="AY119" s="405"/>
      <c r="AZ119" s="405"/>
      <c r="BA119" s="405"/>
      <c r="BB119" s="405"/>
      <c r="BC119" s="405"/>
    </row>
    <row r="120" spans="11:55" ht="24" customHeight="1">
      <c r="K120" s="368"/>
      <c r="L120" s="1220"/>
      <c r="M120" s="1214" t="s">
        <v>397</v>
      </c>
      <c r="N120" s="1215"/>
      <c r="O120" s="1216"/>
      <c r="P120" s="1224" t="str">
        <f>IF(P119="","",VLOOKUP(P119,入力シート1!$B$5:$AM$54,3,0))</f>
        <v/>
      </c>
      <c r="Q120" s="1225"/>
      <c r="R120" s="370"/>
      <c r="S120" s="371"/>
      <c r="T120" s="1220"/>
      <c r="U120" s="1214" t="s">
        <v>397</v>
      </c>
      <c r="V120" s="1215"/>
      <c r="W120" s="1216"/>
      <c r="X120" s="1224" t="str">
        <f>IF(X119="","",VLOOKUP(X119,入力シート1!$B$5:$AM$54,3,0))</f>
        <v/>
      </c>
      <c r="Y120" s="1225"/>
      <c r="Z120" s="370"/>
      <c r="AA120" s="371"/>
      <c r="AB120" s="1220"/>
      <c r="AC120" s="1214" t="s">
        <v>397</v>
      </c>
      <c r="AD120" s="1215"/>
      <c r="AE120" s="1216"/>
      <c r="AF120" s="1224" t="str">
        <f>IF(AF119="","",VLOOKUP(AF119,入力シート1!$B$5:$AM$54,3,0))</f>
        <v/>
      </c>
      <c r="AG120" s="1225"/>
      <c r="AH120" s="370"/>
      <c r="AI120" s="371"/>
      <c r="AJ120" s="1220"/>
      <c r="AK120" s="1214" t="s">
        <v>397</v>
      </c>
      <c r="AL120" s="1215"/>
      <c r="AM120" s="1216"/>
      <c r="AN120" s="1224" t="str">
        <f>IF(AN119="","",VLOOKUP(AN119,入力シート1!$B$5:$AM$54,3,0))</f>
        <v/>
      </c>
      <c r="AO120" s="1225"/>
      <c r="AP120" s="370"/>
      <c r="AQ120" s="371"/>
      <c r="AR120" s="1220"/>
      <c r="AS120" s="1214" t="s">
        <v>397</v>
      </c>
      <c r="AT120" s="1215"/>
      <c r="AU120" s="1216"/>
      <c r="AV120" s="1224" t="str">
        <f>IF(AV119="","",VLOOKUP(AV119,入力シート1!$B$5:$AM$54,3,0))</f>
        <v/>
      </c>
      <c r="AW120" s="1225"/>
      <c r="AX120" s="404"/>
      <c r="AY120" s="405"/>
      <c r="AZ120" s="405"/>
      <c r="BA120" s="405"/>
      <c r="BB120" s="405"/>
      <c r="BC120" s="405"/>
    </row>
    <row r="121" spans="11:55" ht="24" customHeight="1">
      <c r="K121" s="368"/>
      <c r="L121" s="1220"/>
      <c r="M121" s="1214" t="s">
        <v>398</v>
      </c>
      <c r="N121" s="1215"/>
      <c r="O121" s="1216"/>
      <c r="P121" s="1224" t="str">
        <f>IF(P119="","",IF(VLOOKUP(P119,入力シート1!$B$5:$AM$54,12,0)=0,"",VLOOKUP(P119,入力シート1!$B$5:$AM$54,12,0)&amp;"（"&amp;IF(VLOOKUP(P119,入力シート1!$B$5:$AM$54,13,0)="特定","特","般")&amp;"-"&amp;VLOOKUP(P119,入力シート1!$B$5:$AM$54,14,0)&amp;") 第"&amp;VLOOKUP(P119,入力シート1!$B$5:$AM$54,15,0)&amp;"号"))</f>
        <v/>
      </c>
      <c r="Q121" s="1225"/>
      <c r="R121" s="370"/>
      <c r="S121" s="371"/>
      <c r="T121" s="1220"/>
      <c r="U121" s="1214" t="s">
        <v>398</v>
      </c>
      <c r="V121" s="1215"/>
      <c r="W121" s="1216"/>
      <c r="X121" s="1224" t="str">
        <f>IF(X119="","",IF(VLOOKUP(X119,入力シート1!$B$5:$AM$54,12,0)=0,"",VLOOKUP(X119,入力シート1!$B$5:$AM$54,12,0)&amp;"（"&amp;IF(VLOOKUP(X119,入力シート1!$B$5:$AM$54,13,0)="特定","特","般")&amp;"-"&amp;VLOOKUP(X119,入力シート1!$B$5:$AM$54,14,0)&amp;") 第"&amp;VLOOKUP(X119,入力シート1!$B$5:$AM$54,15,0)&amp;"号"))</f>
        <v/>
      </c>
      <c r="Y121" s="1225"/>
      <c r="Z121" s="370"/>
      <c r="AA121" s="371"/>
      <c r="AB121" s="1220"/>
      <c r="AC121" s="1214" t="s">
        <v>398</v>
      </c>
      <c r="AD121" s="1215"/>
      <c r="AE121" s="1216"/>
      <c r="AF121" s="1224" t="str">
        <f>IF(AF119="","",IF(VLOOKUP(AF119,入力シート1!$B$5:$AM$54,12,0)=0,"",VLOOKUP(AF119,入力シート1!$B$5:$AM$54,12,0)&amp;"（"&amp;IF(VLOOKUP(AF119,入力シート1!$B$5:$AM$54,13,0)="特定","特","般")&amp;"-"&amp;VLOOKUP(AF119,入力シート1!$B$5:$AM$54,14,0)&amp;") 第"&amp;VLOOKUP(AF119,入力シート1!$B$5:$AM$54,15,0)&amp;"号"))</f>
        <v/>
      </c>
      <c r="AG121" s="1225"/>
      <c r="AH121" s="370"/>
      <c r="AI121" s="371"/>
      <c r="AJ121" s="1220"/>
      <c r="AK121" s="1214" t="s">
        <v>398</v>
      </c>
      <c r="AL121" s="1215"/>
      <c r="AM121" s="1216"/>
      <c r="AN121" s="1224" t="str">
        <f>IF(AN119="","",IF(VLOOKUP(AN119,入力シート1!$B$5:$AM$54,12,0)=0,"",VLOOKUP(AN119,入力シート1!$B$5:$AM$54,12,0)&amp;"（"&amp;IF(VLOOKUP(AN119,入力シート1!$B$5:$AM$54,13,0)="特定","特","般")&amp;"-"&amp;VLOOKUP(AN119,入力シート1!$B$5:$AM$54,14,0)&amp;") 第"&amp;VLOOKUP(AN119,入力シート1!$B$5:$AM$54,15,0)&amp;"号"))</f>
        <v/>
      </c>
      <c r="AO121" s="1225"/>
      <c r="AP121" s="370"/>
      <c r="AQ121" s="371"/>
      <c r="AR121" s="1220"/>
      <c r="AS121" s="1214" t="s">
        <v>398</v>
      </c>
      <c r="AT121" s="1215"/>
      <c r="AU121" s="1216"/>
      <c r="AV121" s="1224" t="str">
        <f>IF(AV119="","",IF(VLOOKUP(AV119,入力シート1!$B$5:$AM$54,12,0)=0,"",VLOOKUP(AV119,入力シート1!$B$5:$AM$54,12,0)&amp;"（"&amp;IF(VLOOKUP(AV119,入力シート1!$B$5:$AM$54,13,0)="特定","特","般")&amp;"-"&amp;VLOOKUP(AV119,入力シート1!$B$5:$AM$54,14,0)&amp;") 第"&amp;VLOOKUP(AV119,入力シート1!$B$5:$AM$54,15,0)&amp;"号"))</f>
        <v/>
      </c>
      <c r="AW121" s="1225"/>
      <c r="AX121" s="404"/>
      <c r="AY121" s="405"/>
      <c r="AZ121" s="405"/>
      <c r="BA121" s="405"/>
      <c r="BB121" s="405"/>
      <c r="BC121" s="405"/>
    </row>
    <row r="122" spans="11:55" ht="24" customHeight="1">
      <c r="K122" s="368"/>
      <c r="L122" s="1220"/>
      <c r="M122" s="1214" t="s">
        <v>401</v>
      </c>
      <c r="N122" s="1215"/>
      <c r="O122" s="1216"/>
      <c r="P122" s="1224" t="str">
        <f>IF(P119="","",IF(VLOOKUP(P119,入力シート1!$B$5:$AM$54,17,0)=0,"",VLOOKUP(P119,入力シート1!$B$5:$AM$54,17,0)&amp;"（"&amp;IF(VLOOKUP(P119,入力シート1!$B$5:$AM$54,18,0)="特定","特","般")&amp;"-"&amp;VLOOKUP(P119,入力シート1!$B$5:$AM$54,19,0)&amp;") 第"&amp;VLOOKUP(P119,入力シート1!$B$5:$AM$54,20,0)&amp;"号"))</f>
        <v/>
      </c>
      <c r="Q122" s="1225"/>
      <c r="R122" s="370"/>
      <c r="S122" s="371"/>
      <c r="T122" s="1220"/>
      <c r="U122" s="1214" t="s">
        <v>401</v>
      </c>
      <c r="V122" s="1215"/>
      <c r="W122" s="1216"/>
      <c r="X122" s="1224" t="str">
        <f>IF(X119="","",IF(VLOOKUP(X119,入力シート1!$B$5:$AM$54,17,0)=0,"",VLOOKUP(X119,入力シート1!$B$5:$AM$54,17,0)&amp;"（"&amp;IF(VLOOKUP(X119,入力シート1!$B$5:$AM$54,18,0)="特定","特","般")&amp;"-"&amp;VLOOKUP(X119,入力シート1!$B$5:$AM$54,19,0)&amp;") 第"&amp;VLOOKUP(X119,入力シート1!$B$5:$AM$54,20,0)&amp;"号"))</f>
        <v/>
      </c>
      <c r="Y122" s="1225"/>
      <c r="Z122" s="370"/>
      <c r="AA122" s="371"/>
      <c r="AB122" s="1220"/>
      <c r="AC122" s="1214" t="s">
        <v>401</v>
      </c>
      <c r="AD122" s="1215"/>
      <c r="AE122" s="1216"/>
      <c r="AF122" s="1224" t="str">
        <f>IF(AF119="","",IF(VLOOKUP(AF119,入力シート1!$B$5:$AM$54,17,0)=0,"",VLOOKUP(AF119,入力シート1!$B$5:$AM$54,17,0)&amp;"（"&amp;IF(VLOOKUP(AF119,入力シート1!$B$5:$AM$54,18,0)="特定","特","般")&amp;"-"&amp;VLOOKUP(AF119,入力シート1!$B$5:$AM$54,19,0)&amp;") 第"&amp;VLOOKUP(AF119,入力シート1!$B$5:$AM$54,20,0)&amp;"号"))</f>
        <v/>
      </c>
      <c r="AG122" s="1225"/>
      <c r="AH122" s="370"/>
      <c r="AI122" s="371"/>
      <c r="AJ122" s="1220"/>
      <c r="AK122" s="1214" t="s">
        <v>401</v>
      </c>
      <c r="AL122" s="1215"/>
      <c r="AM122" s="1216"/>
      <c r="AN122" s="1224" t="str">
        <f>IF(AN119="","",IF(VLOOKUP(AN119,入力シート1!$B$5:$AM$54,17,0)=0,"",VLOOKUP(AN119,入力シート1!$B$5:$AM$54,17,0)&amp;"（"&amp;IF(VLOOKUP(AN119,入力シート1!$B$5:$AM$54,18,0)="特定","特","般")&amp;"-"&amp;VLOOKUP(AN119,入力シート1!$B$5:$AM$54,19,0)&amp;") 第"&amp;VLOOKUP(AN119,入力シート1!$B$5:$AM$54,20,0)&amp;"号"))</f>
        <v/>
      </c>
      <c r="AO122" s="1225"/>
      <c r="AP122" s="370"/>
      <c r="AQ122" s="371"/>
      <c r="AR122" s="1220"/>
      <c r="AS122" s="1214" t="s">
        <v>401</v>
      </c>
      <c r="AT122" s="1215"/>
      <c r="AU122" s="1216"/>
      <c r="AV122" s="1224" t="str">
        <f>IF(AV119="","",IF(VLOOKUP(AV119,入力シート1!$B$5:$AM$54,17,0)=0,"",VLOOKUP(AV119,入力シート1!$B$5:$AM$54,17,0)&amp;"（"&amp;IF(VLOOKUP(AV119,入力シート1!$B$5:$AM$54,18,0)="特定","特","般")&amp;"-"&amp;VLOOKUP(AV119,入力シート1!$B$5:$AM$54,19,0)&amp;") 第"&amp;VLOOKUP(AV119,入力シート1!$B$5:$AM$54,20,0)&amp;"号"))</f>
        <v/>
      </c>
      <c r="AW122" s="1225"/>
      <c r="AX122" s="408"/>
      <c r="AY122" s="408"/>
      <c r="AZ122" s="408"/>
      <c r="BA122" s="408"/>
      <c r="BB122" s="408"/>
      <c r="BC122" s="408"/>
    </row>
    <row r="123" spans="11:55" ht="24" customHeight="1">
      <c r="K123" s="368"/>
      <c r="L123" s="1220"/>
      <c r="M123" s="1214" t="s">
        <v>371</v>
      </c>
      <c r="N123" s="1215"/>
      <c r="O123" s="1216"/>
      <c r="P123" s="1232" t="str">
        <f>IF(P119="","",VLOOKUP(P119,入力シート1!$B$5:$AM$54,34,0))</f>
        <v/>
      </c>
      <c r="Q123" s="1225"/>
      <c r="R123" s="370"/>
      <c r="S123" s="371"/>
      <c r="T123" s="1220"/>
      <c r="U123" s="1214" t="s">
        <v>371</v>
      </c>
      <c r="V123" s="1215"/>
      <c r="W123" s="1216"/>
      <c r="X123" s="1232" t="str">
        <f>IF(X119="","",VLOOKUP(X119,入力シート1!$B$5:$AM$54,34,0))</f>
        <v/>
      </c>
      <c r="Y123" s="1225"/>
      <c r="Z123" s="370"/>
      <c r="AA123" s="371"/>
      <c r="AB123" s="1220"/>
      <c r="AC123" s="1214" t="s">
        <v>371</v>
      </c>
      <c r="AD123" s="1215"/>
      <c r="AE123" s="1216"/>
      <c r="AF123" s="1232" t="str">
        <f>IF(AF119="","",VLOOKUP(AF119,入力シート1!$B$5:$AM$54,34,0))</f>
        <v/>
      </c>
      <c r="AG123" s="1225"/>
      <c r="AH123" s="370"/>
      <c r="AI123" s="371"/>
      <c r="AJ123" s="1220"/>
      <c r="AK123" s="1214" t="s">
        <v>371</v>
      </c>
      <c r="AL123" s="1215"/>
      <c r="AM123" s="1216"/>
      <c r="AN123" s="1232" t="str">
        <f>IF(AN119="","",VLOOKUP(AN119,入力シート1!$B$5:$AM$54,34,0))</f>
        <v/>
      </c>
      <c r="AO123" s="1225"/>
      <c r="AP123" s="370"/>
      <c r="AQ123" s="371"/>
      <c r="AR123" s="1220"/>
      <c r="AS123" s="1214" t="s">
        <v>371</v>
      </c>
      <c r="AT123" s="1215"/>
      <c r="AU123" s="1216"/>
      <c r="AV123" s="1232" t="str">
        <f>IF(AV119="","",VLOOKUP(AV119,入力シート1!$B$5:$AM$54,34,0))</f>
        <v/>
      </c>
      <c r="AW123" s="1225"/>
      <c r="AX123" s="406"/>
      <c r="AY123" s="406"/>
      <c r="AZ123" s="406"/>
      <c r="BA123" s="406"/>
      <c r="BB123" s="406"/>
      <c r="BC123" s="406"/>
    </row>
    <row r="124" spans="11:55" ht="24" customHeight="1">
      <c r="K124" s="368"/>
      <c r="L124" s="1220"/>
      <c r="M124" s="1235" t="s">
        <v>403</v>
      </c>
      <c r="N124" s="1215"/>
      <c r="O124" s="1216"/>
      <c r="P124" s="1232" t="str">
        <f>IF(P119="","",VLOOKUP(P119,入力シート1!$B$5:$AM$54,34,0))</f>
        <v/>
      </c>
      <c r="Q124" s="1225"/>
      <c r="R124" s="371"/>
      <c r="S124" s="375"/>
      <c r="T124" s="1220"/>
      <c r="U124" s="1235" t="s">
        <v>403</v>
      </c>
      <c r="V124" s="1215"/>
      <c r="W124" s="1216"/>
      <c r="X124" s="1232" t="str">
        <f>IF(X119="","",VLOOKUP(X119,入力シート1!$B$5:$AM$54,34,0))</f>
        <v/>
      </c>
      <c r="Y124" s="1225"/>
      <c r="Z124" s="371"/>
      <c r="AA124" s="375"/>
      <c r="AB124" s="1220"/>
      <c r="AC124" s="1235" t="s">
        <v>403</v>
      </c>
      <c r="AD124" s="1215"/>
      <c r="AE124" s="1216"/>
      <c r="AF124" s="1232" t="str">
        <f>IF(AF119="","",VLOOKUP(AF119,入力シート1!$B$5:$AM$54,34,0))</f>
        <v/>
      </c>
      <c r="AG124" s="1225"/>
      <c r="AH124" s="371"/>
      <c r="AI124" s="375"/>
      <c r="AJ124" s="1220"/>
      <c r="AK124" s="1235" t="s">
        <v>403</v>
      </c>
      <c r="AL124" s="1215"/>
      <c r="AM124" s="1216"/>
      <c r="AN124" s="1232" t="str">
        <f>IF(AN119="","",VLOOKUP(AN119,入力シート1!$B$5:$AM$54,34,0))</f>
        <v/>
      </c>
      <c r="AO124" s="1225"/>
      <c r="AP124" s="397"/>
      <c r="AQ124" s="375"/>
      <c r="AR124" s="1220"/>
      <c r="AS124" s="1235" t="s">
        <v>403</v>
      </c>
      <c r="AT124" s="1215"/>
      <c r="AU124" s="1216"/>
      <c r="AV124" s="1232" t="str">
        <f>IF(AV119="","",VLOOKUP(AV119,入力シート1!$B$5:$AM$54,34,0))</f>
        <v/>
      </c>
      <c r="AW124" s="1225"/>
      <c r="AX124" s="408"/>
      <c r="AY124" s="408"/>
      <c r="AZ124" s="408"/>
      <c r="BA124" s="408"/>
      <c r="BB124" s="408"/>
      <c r="BC124" s="408"/>
    </row>
    <row r="125" spans="11:55" ht="24" customHeight="1">
      <c r="K125" s="368"/>
      <c r="L125" s="1220"/>
      <c r="M125" s="377"/>
      <c r="N125" s="1248" t="s">
        <v>404</v>
      </c>
      <c r="O125" s="1216"/>
      <c r="P125" s="1242"/>
      <c r="Q125" s="1243"/>
      <c r="R125" s="398"/>
      <c r="S125" s="399"/>
      <c r="T125" s="1220"/>
      <c r="U125" s="377"/>
      <c r="V125" s="1248" t="s">
        <v>404</v>
      </c>
      <c r="W125" s="1216"/>
      <c r="X125" s="1242"/>
      <c r="Y125" s="1243"/>
      <c r="Z125" s="370"/>
      <c r="AA125" s="380"/>
      <c r="AB125" s="1220"/>
      <c r="AC125" s="377"/>
      <c r="AD125" s="1248" t="s">
        <v>404</v>
      </c>
      <c r="AE125" s="1216"/>
      <c r="AF125" s="1242"/>
      <c r="AG125" s="1243"/>
      <c r="AH125" s="370"/>
      <c r="AI125" s="380"/>
      <c r="AJ125" s="1220"/>
      <c r="AK125" s="377"/>
      <c r="AL125" s="1248" t="s">
        <v>404</v>
      </c>
      <c r="AM125" s="1216"/>
      <c r="AN125" s="1242"/>
      <c r="AO125" s="1243"/>
      <c r="AP125" s="370"/>
      <c r="AQ125" s="381"/>
      <c r="AR125" s="1220"/>
      <c r="AS125" s="377"/>
      <c r="AT125" s="1248" t="s">
        <v>404</v>
      </c>
      <c r="AU125" s="1216"/>
      <c r="AV125" s="1242"/>
      <c r="AW125" s="1243"/>
      <c r="AX125" s="408"/>
      <c r="AY125" s="408"/>
      <c r="AZ125" s="408"/>
      <c r="BA125" s="408"/>
      <c r="BB125" s="408"/>
      <c r="BC125" s="408"/>
    </row>
    <row r="126" spans="11:55" ht="24" customHeight="1">
      <c r="K126" s="368"/>
      <c r="L126" s="1220"/>
      <c r="M126" s="1235" t="s">
        <v>405</v>
      </c>
      <c r="N126" s="1244"/>
      <c r="O126" s="1245"/>
      <c r="P126" s="1246"/>
      <c r="Q126" s="1247"/>
      <c r="R126" s="370"/>
      <c r="S126" s="399"/>
      <c r="T126" s="1220"/>
      <c r="U126" s="1235" t="s">
        <v>405</v>
      </c>
      <c r="V126" s="1244"/>
      <c r="W126" s="1245"/>
      <c r="X126" s="1246"/>
      <c r="Y126" s="1247"/>
      <c r="Z126" s="370"/>
      <c r="AA126" s="380"/>
      <c r="AB126" s="1220"/>
      <c r="AC126" s="1235" t="s">
        <v>405</v>
      </c>
      <c r="AD126" s="1244"/>
      <c r="AE126" s="1245"/>
      <c r="AF126" s="1246"/>
      <c r="AG126" s="1247"/>
      <c r="AH126" s="370"/>
      <c r="AI126" s="380"/>
      <c r="AJ126" s="1220"/>
      <c r="AK126" s="1235" t="s">
        <v>405</v>
      </c>
      <c r="AL126" s="1244"/>
      <c r="AM126" s="1245"/>
      <c r="AN126" s="1246"/>
      <c r="AO126" s="1247"/>
      <c r="AP126" s="370"/>
      <c r="AQ126" s="381"/>
      <c r="AR126" s="1220"/>
      <c r="AS126" s="1235" t="s">
        <v>405</v>
      </c>
      <c r="AT126" s="1244"/>
      <c r="AU126" s="1245"/>
      <c r="AV126" s="1246"/>
      <c r="AW126" s="1247"/>
      <c r="AX126" s="408"/>
      <c r="AY126" s="408"/>
      <c r="AZ126" s="408"/>
      <c r="BA126" s="408"/>
      <c r="BB126" s="408"/>
      <c r="BC126" s="408"/>
    </row>
    <row r="127" spans="11:55" ht="24" customHeight="1">
      <c r="K127" s="368"/>
      <c r="L127" s="1221"/>
      <c r="M127" s="383"/>
      <c r="N127" s="1214" t="s">
        <v>374</v>
      </c>
      <c r="O127" s="1216"/>
      <c r="P127" s="1246"/>
      <c r="Q127" s="1247"/>
      <c r="R127" s="370"/>
      <c r="S127" s="399"/>
      <c r="T127" s="1221"/>
      <c r="U127" s="383"/>
      <c r="V127" s="1214" t="s">
        <v>374</v>
      </c>
      <c r="W127" s="1216"/>
      <c r="X127" s="1246"/>
      <c r="Y127" s="1247"/>
      <c r="Z127" s="370"/>
      <c r="AA127" s="380"/>
      <c r="AB127" s="1221"/>
      <c r="AC127" s="383"/>
      <c r="AD127" s="1214" t="s">
        <v>374</v>
      </c>
      <c r="AE127" s="1216"/>
      <c r="AF127" s="1246"/>
      <c r="AG127" s="1247"/>
      <c r="AH127" s="370"/>
      <c r="AI127" s="380"/>
      <c r="AJ127" s="1221"/>
      <c r="AK127" s="383"/>
      <c r="AL127" s="1214" t="s">
        <v>374</v>
      </c>
      <c r="AM127" s="1216"/>
      <c r="AN127" s="1246"/>
      <c r="AO127" s="1247"/>
      <c r="AP127" s="370"/>
      <c r="AQ127" s="381"/>
      <c r="AR127" s="1221"/>
      <c r="AS127" s="383"/>
      <c r="AT127" s="1214" t="s">
        <v>374</v>
      </c>
      <c r="AU127" s="1216"/>
      <c r="AV127" s="1246"/>
      <c r="AW127" s="1247"/>
      <c r="AX127" s="408"/>
      <c r="AY127" s="408"/>
      <c r="AZ127" s="408"/>
      <c r="BA127" s="408"/>
      <c r="BB127" s="408"/>
      <c r="BC127" s="408"/>
    </row>
    <row r="128" spans="11:55" ht="24" customHeight="1">
      <c r="K128" s="368"/>
      <c r="L128" s="1214" t="s">
        <v>392</v>
      </c>
      <c r="M128" s="1216"/>
      <c r="N128" s="1249" t="str">
        <f>IF(P119="","",VLOOKUP(P119,入力シート1!$B$5:$AM$54,8,0))</f>
        <v/>
      </c>
      <c r="O128" s="1250"/>
      <c r="P128" s="1251" t="str">
        <f>IF(P119="","",VLOOKUP(P119,入力シート1!$B$5:$AM$54,9,0))</f>
        <v/>
      </c>
      <c r="Q128" s="1252"/>
      <c r="R128" s="370"/>
      <c r="S128" s="399"/>
      <c r="T128" s="1214" t="s">
        <v>392</v>
      </c>
      <c r="U128" s="1216"/>
      <c r="V128" s="1249" t="str">
        <f>IF(X119="","",VLOOKUP(X119,入力シート1!$B$5:$AM$54,8,0))</f>
        <v/>
      </c>
      <c r="W128" s="1250"/>
      <c r="X128" s="1251" t="str">
        <f>IF(X119="","",VLOOKUP(X119,入力シート1!$B$5:$AM$54,9,0))</f>
        <v/>
      </c>
      <c r="Y128" s="1252"/>
      <c r="Z128" s="370"/>
      <c r="AA128" s="380"/>
      <c r="AB128" s="1214" t="s">
        <v>392</v>
      </c>
      <c r="AC128" s="1216"/>
      <c r="AD128" s="1249" t="str">
        <f>IF(AF119="","",VLOOKUP(AF119,入力シート1!$B$5:$AM$54,8,0))</f>
        <v/>
      </c>
      <c r="AE128" s="1250"/>
      <c r="AF128" s="1251" t="str">
        <f>IF(AF119="","",VLOOKUP(AF119,入力シート1!$B$5:$AM$54,9,0))</f>
        <v/>
      </c>
      <c r="AG128" s="1252"/>
      <c r="AH128" s="370"/>
      <c r="AI128" s="380"/>
      <c r="AJ128" s="1214" t="s">
        <v>392</v>
      </c>
      <c r="AK128" s="1216"/>
      <c r="AL128" s="1249" t="str">
        <f>IF(AN119="","",VLOOKUP(AN119,入力シート1!$B$5:$AM$54,8,0))</f>
        <v/>
      </c>
      <c r="AM128" s="1250"/>
      <c r="AN128" s="1251" t="str">
        <f>IF(AN119="","",VLOOKUP(AN119,入力シート1!$B$5:$AM$54,9,0))</f>
        <v/>
      </c>
      <c r="AO128" s="1252"/>
      <c r="AP128" s="370"/>
      <c r="AQ128" s="381"/>
      <c r="AR128" s="1214" t="s">
        <v>392</v>
      </c>
      <c r="AS128" s="1216"/>
      <c r="AT128" s="1249" t="str">
        <f>IF(AV119="","",VLOOKUP(AV119,入力シート1!$B$5:$AM$54,8,0))</f>
        <v/>
      </c>
      <c r="AU128" s="1250"/>
      <c r="AV128" s="1251" t="str">
        <f>IF(AV119="","",VLOOKUP(AV119,入力シート1!$B$5:$AM$54,9,0))</f>
        <v/>
      </c>
      <c r="AW128" s="1252"/>
      <c r="AX128" s="408"/>
      <c r="AY128" s="408"/>
      <c r="AZ128" s="408"/>
      <c r="BA128" s="408"/>
      <c r="BB128" s="408"/>
      <c r="BC128" s="408"/>
    </row>
    <row r="129" spans="11:55" ht="21.75" customHeight="1">
      <c r="K129" s="368"/>
      <c r="L129" s="370"/>
      <c r="M129" s="370"/>
      <c r="N129" s="370"/>
      <c r="O129" s="370"/>
      <c r="P129" s="370"/>
      <c r="Q129" s="370"/>
      <c r="R129" s="370"/>
      <c r="S129" s="399"/>
      <c r="T129" s="370"/>
      <c r="U129" s="370"/>
      <c r="V129" s="370"/>
      <c r="W129" s="370"/>
      <c r="X129" s="370"/>
      <c r="Y129" s="370"/>
      <c r="Z129" s="370"/>
      <c r="AA129" s="380"/>
      <c r="AB129" s="370"/>
      <c r="AC129" s="370"/>
      <c r="AD129" s="370"/>
      <c r="AE129" s="370"/>
      <c r="AF129" s="370"/>
      <c r="AG129" s="370"/>
      <c r="AH129" s="370"/>
      <c r="AI129" s="380"/>
      <c r="AJ129" s="370"/>
      <c r="AK129" s="370"/>
      <c r="AL129" s="370"/>
      <c r="AM129" s="370"/>
      <c r="AN129" s="370"/>
      <c r="AO129" s="370"/>
      <c r="AP129" s="370"/>
      <c r="AQ129" s="381"/>
      <c r="AR129" s="370"/>
      <c r="AS129" s="370"/>
      <c r="AT129" s="370"/>
      <c r="AU129" s="370"/>
      <c r="AV129" s="370"/>
      <c r="AW129" s="370"/>
      <c r="AX129" s="406"/>
      <c r="AY129" s="403"/>
      <c r="AZ129" s="403"/>
      <c r="BA129" s="403"/>
      <c r="BB129" s="403"/>
      <c r="BC129" s="403"/>
    </row>
    <row r="130" spans="11:55" ht="24" customHeight="1">
      <c r="K130" s="368"/>
      <c r="L130" s="1219" t="str">
        <f>IF(P130="","",VLOOKUP(P130,入力シート1!$B$5:$AM$54,38,0)&amp;"工事")</f>
        <v/>
      </c>
      <c r="M130" s="1214" t="s">
        <v>395</v>
      </c>
      <c r="N130" s="1215"/>
      <c r="O130" s="1216"/>
      <c r="P130" s="1217"/>
      <c r="Q130" s="1218"/>
      <c r="R130" s="370"/>
      <c r="S130" s="409"/>
      <c r="T130" s="1219" t="str">
        <f>IF(X130="","",VLOOKUP(X130,入力シート1!$B$5:$AM$54,38,0)&amp;"工事")</f>
        <v/>
      </c>
      <c r="U130" s="1214" t="s">
        <v>395</v>
      </c>
      <c r="V130" s="1215"/>
      <c r="W130" s="1216"/>
      <c r="X130" s="1217"/>
      <c r="Y130" s="1218"/>
      <c r="Z130" s="370"/>
      <c r="AA130" s="371"/>
      <c r="AB130" s="1219" t="str">
        <f>IF(AF130="","",VLOOKUP(AF130,入力シート1!$B$5:$AM$54,38,0)&amp;"工事")</f>
        <v/>
      </c>
      <c r="AC130" s="1214" t="s">
        <v>395</v>
      </c>
      <c r="AD130" s="1215"/>
      <c r="AE130" s="1216"/>
      <c r="AF130" s="1217"/>
      <c r="AG130" s="1218"/>
      <c r="AH130" s="370"/>
      <c r="AI130" s="371"/>
      <c r="AJ130" s="1219" t="str">
        <f>IF(AN130="","",VLOOKUP(AN130,入力シート1!$B$5:$AM$54,38,0)&amp;"工事")</f>
        <v/>
      </c>
      <c r="AK130" s="1214" t="s">
        <v>395</v>
      </c>
      <c r="AL130" s="1215"/>
      <c r="AM130" s="1216"/>
      <c r="AN130" s="1217"/>
      <c r="AO130" s="1218"/>
      <c r="AP130" s="370"/>
      <c r="AQ130" s="371"/>
      <c r="AR130" s="1219" t="str">
        <f>IF(AV130="","",VLOOKUP(AV130,入力シート1!$B$5:$AM$54,38,0)&amp;"工事")</f>
        <v/>
      </c>
      <c r="AS130" s="1214" t="s">
        <v>395</v>
      </c>
      <c r="AT130" s="1215"/>
      <c r="AU130" s="1216"/>
      <c r="AV130" s="1217"/>
      <c r="AW130" s="1218"/>
      <c r="AX130" s="404"/>
      <c r="AY130" s="405"/>
      <c r="AZ130" s="405"/>
      <c r="BA130" s="405"/>
      <c r="BB130" s="405"/>
      <c r="BC130" s="405"/>
    </row>
    <row r="131" spans="11:55" ht="24" customHeight="1">
      <c r="K131" s="368"/>
      <c r="L131" s="1220"/>
      <c r="M131" s="1214" t="s">
        <v>397</v>
      </c>
      <c r="N131" s="1215"/>
      <c r="O131" s="1216"/>
      <c r="P131" s="1224" t="str">
        <f>IF(P130="","",VLOOKUP(P130,入力シート1!$B$5:$AM$54,3,0))</f>
        <v/>
      </c>
      <c r="Q131" s="1225"/>
      <c r="R131" s="370"/>
      <c r="S131" s="409"/>
      <c r="T131" s="1220"/>
      <c r="U131" s="1214" t="s">
        <v>397</v>
      </c>
      <c r="V131" s="1215"/>
      <c r="W131" s="1216"/>
      <c r="X131" s="1224" t="str">
        <f>IF(X130="","",VLOOKUP(X130,入力シート1!$B$5:$AM$54,3,0))</f>
        <v/>
      </c>
      <c r="Y131" s="1225"/>
      <c r="Z131" s="370"/>
      <c r="AA131" s="371"/>
      <c r="AB131" s="1220"/>
      <c r="AC131" s="1214" t="s">
        <v>397</v>
      </c>
      <c r="AD131" s="1215"/>
      <c r="AE131" s="1216"/>
      <c r="AF131" s="1224" t="str">
        <f>IF(AF130="","",VLOOKUP(AF130,入力シート1!$B$5:$AM$54,3,0))</f>
        <v/>
      </c>
      <c r="AG131" s="1225"/>
      <c r="AH131" s="370"/>
      <c r="AI131" s="371"/>
      <c r="AJ131" s="1220"/>
      <c r="AK131" s="1214" t="s">
        <v>397</v>
      </c>
      <c r="AL131" s="1215"/>
      <c r="AM131" s="1216"/>
      <c r="AN131" s="1224" t="str">
        <f>IF(AN130="","",VLOOKUP(AN130,入力シート1!$B$5:$AM$54,3,0))</f>
        <v/>
      </c>
      <c r="AO131" s="1225"/>
      <c r="AP131" s="370"/>
      <c r="AQ131" s="371"/>
      <c r="AR131" s="1220"/>
      <c r="AS131" s="1214" t="s">
        <v>397</v>
      </c>
      <c r="AT131" s="1215"/>
      <c r="AU131" s="1216"/>
      <c r="AV131" s="1224" t="str">
        <f>IF(AV130="","",VLOOKUP(AV130,入力シート1!$B$5:$AM$54,3,0))</f>
        <v/>
      </c>
      <c r="AW131" s="1225"/>
      <c r="AX131" s="404"/>
      <c r="AY131" s="405"/>
      <c r="AZ131" s="405"/>
      <c r="BA131" s="405"/>
      <c r="BB131" s="405"/>
      <c r="BC131" s="405"/>
    </row>
    <row r="132" spans="11:55" ht="24" customHeight="1">
      <c r="K132" s="368"/>
      <c r="L132" s="1220"/>
      <c r="M132" s="1214" t="s">
        <v>398</v>
      </c>
      <c r="N132" s="1215"/>
      <c r="O132" s="1216"/>
      <c r="P132" s="1224" t="str">
        <f>IF(P130="","",IF(VLOOKUP(P130,入力シート1!$B$5:$AM$54,12,0)=0,"",VLOOKUP(P130,入力シート1!$B$5:$AM$54,12,0)&amp;"（"&amp;IF(VLOOKUP(P130,入力シート1!$B$5:$AM$54,13,0)="特定","特","般")&amp;"-"&amp;VLOOKUP(P130,入力シート1!$B$5:$AM$54,14,0)&amp;") 第"&amp;VLOOKUP(P130,入力シート1!$B$5:$AM$54,15,0)&amp;"号"))</f>
        <v/>
      </c>
      <c r="Q132" s="1225"/>
      <c r="R132" s="370"/>
      <c r="S132" s="409"/>
      <c r="T132" s="1220"/>
      <c r="U132" s="1214" t="s">
        <v>398</v>
      </c>
      <c r="V132" s="1215"/>
      <c r="W132" s="1216"/>
      <c r="X132" s="1224" t="str">
        <f>IF(X130="","",IF(VLOOKUP(X130,入力シート1!$B$5:$AM$54,12,0)=0,"",VLOOKUP(X130,入力シート1!$B$5:$AM$54,12,0)&amp;"（"&amp;IF(VLOOKUP(X130,入力シート1!$B$5:$AM$54,13,0)="特定","特","般")&amp;"-"&amp;VLOOKUP(X130,入力シート1!$B$5:$AM$54,14,0)&amp;") 第"&amp;VLOOKUP(X130,入力シート1!$B$5:$AM$54,15,0)&amp;"号"))</f>
        <v/>
      </c>
      <c r="Y132" s="1225"/>
      <c r="Z132" s="370"/>
      <c r="AA132" s="371"/>
      <c r="AB132" s="1220"/>
      <c r="AC132" s="1214" t="s">
        <v>398</v>
      </c>
      <c r="AD132" s="1215"/>
      <c r="AE132" s="1216"/>
      <c r="AF132" s="1224" t="str">
        <f>IF(AF130="","",IF(VLOOKUP(AF130,入力シート1!$B$5:$AM$54,12,0)=0,"",VLOOKUP(AF130,入力シート1!$B$5:$AM$54,12,0)&amp;"（"&amp;IF(VLOOKUP(AF130,入力シート1!$B$5:$AM$54,13,0)="特定","特","般")&amp;"-"&amp;VLOOKUP(AF130,入力シート1!$B$5:$AM$54,14,0)&amp;") 第"&amp;VLOOKUP(AF130,入力シート1!$B$5:$AM$54,15,0)&amp;"号"))</f>
        <v/>
      </c>
      <c r="AG132" s="1225"/>
      <c r="AH132" s="370"/>
      <c r="AI132" s="371"/>
      <c r="AJ132" s="1220"/>
      <c r="AK132" s="1214" t="s">
        <v>398</v>
      </c>
      <c r="AL132" s="1215"/>
      <c r="AM132" s="1216"/>
      <c r="AN132" s="1224" t="str">
        <f>IF(AN130="","",IF(VLOOKUP(AN130,入力シート1!$B$5:$AM$54,12,0)=0,"",VLOOKUP(AN130,入力シート1!$B$5:$AM$54,12,0)&amp;"（"&amp;IF(VLOOKUP(AN130,入力シート1!$B$5:$AM$54,13,0)="特定","特","般")&amp;"-"&amp;VLOOKUP(AN130,入力シート1!$B$5:$AM$54,14,0)&amp;") 第"&amp;VLOOKUP(AN130,入力シート1!$B$5:$AM$54,15,0)&amp;"号"))</f>
        <v/>
      </c>
      <c r="AO132" s="1225"/>
      <c r="AP132" s="370"/>
      <c r="AQ132" s="371"/>
      <c r="AR132" s="1220"/>
      <c r="AS132" s="1214" t="s">
        <v>398</v>
      </c>
      <c r="AT132" s="1215"/>
      <c r="AU132" s="1216"/>
      <c r="AV132" s="1224" t="str">
        <f>IF(AV130="","",IF(VLOOKUP(AV130,入力シート1!$B$5:$AM$54,12,0)=0,"",VLOOKUP(AV130,入力シート1!$B$5:$AM$54,12,0)&amp;"（"&amp;IF(VLOOKUP(AV130,入力シート1!$B$5:$AM$54,13,0)="特定","特","般")&amp;"-"&amp;VLOOKUP(AV130,入力シート1!$B$5:$AM$54,14,0)&amp;") 第"&amp;VLOOKUP(AV130,入力シート1!$B$5:$AM$54,15,0)&amp;"号"))</f>
        <v/>
      </c>
      <c r="AW132" s="1225"/>
      <c r="AX132" s="404"/>
      <c r="AY132" s="405"/>
      <c r="AZ132" s="405"/>
      <c r="BA132" s="405"/>
      <c r="BB132" s="405"/>
      <c r="BC132" s="405"/>
    </row>
    <row r="133" spans="11:55" ht="24" customHeight="1">
      <c r="K133" s="368"/>
      <c r="L133" s="1220"/>
      <c r="M133" s="1214" t="s">
        <v>401</v>
      </c>
      <c r="N133" s="1215"/>
      <c r="O133" s="1216"/>
      <c r="P133" s="1224" t="str">
        <f>IF(P130="","",IF(VLOOKUP(P130,入力シート1!$B$5:$AM$54,17,0)=0,"",VLOOKUP(P130,入力シート1!$B$5:$AM$54,17,0)&amp;"（"&amp;IF(VLOOKUP(P130,入力シート1!$B$5:$AM$54,18,0)="特定","特","般")&amp;"-"&amp;VLOOKUP(P130,入力シート1!$B$5:$AM$54,19,0)&amp;") 第"&amp;VLOOKUP(P130,入力シート1!$B$5:$AM$54,20,0)&amp;"号"))</f>
        <v/>
      </c>
      <c r="Q133" s="1225"/>
      <c r="R133" s="370"/>
      <c r="S133" s="409"/>
      <c r="T133" s="1220"/>
      <c r="U133" s="1214" t="s">
        <v>401</v>
      </c>
      <c r="V133" s="1215"/>
      <c r="W133" s="1216"/>
      <c r="X133" s="1224" t="str">
        <f>IF(X130="","",IF(VLOOKUP(X130,入力シート1!$B$5:$AM$54,17,0)=0,"",VLOOKUP(X130,入力シート1!$B$5:$AM$54,17,0)&amp;"（"&amp;IF(VLOOKUP(X130,入力シート1!$B$5:$AM$54,18,0)="特定","特","般")&amp;"-"&amp;VLOOKUP(X130,入力シート1!$B$5:$AM$54,19,0)&amp;") 第"&amp;VLOOKUP(X130,入力シート1!$B$5:$AM$54,20,0)&amp;"号"))</f>
        <v/>
      </c>
      <c r="Y133" s="1225"/>
      <c r="Z133" s="370"/>
      <c r="AA133" s="371"/>
      <c r="AB133" s="1220"/>
      <c r="AC133" s="1214" t="s">
        <v>401</v>
      </c>
      <c r="AD133" s="1215"/>
      <c r="AE133" s="1216"/>
      <c r="AF133" s="1224" t="str">
        <f>IF(AF130="","",IF(VLOOKUP(AF130,入力シート1!$B$5:$AM$54,17,0)=0,"",VLOOKUP(AF130,入力シート1!$B$5:$AM$54,17,0)&amp;"（"&amp;IF(VLOOKUP(AF130,入力シート1!$B$5:$AM$54,18,0)="特定","特","般")&amp;"-"&amp;VLOOKUP(AF130,入力シート1!$B$5:$AM$54,19,0)&amp;") 第"&amp;VLOOKUP(AF130,入力シート1!$B$5:$AM$54,20,0)&amp;"号"))</f>
        <v/>
      </c>
      <c r="AG133" s="1225"/>
      <c r="AH133" s="370"/>
      <c r="AI133" s="371"/>
      <c r="AJ133" s="1220"/>
      <c r="AK133" s="1214" t="s">
        <v>401</v>
      </c>
      <c r="AL133" s="1215"/>
      <c r="AM133" s="1216"/>
      <c r="AN133" s="1224" t="str">
        <f>IF(AN130="","",IF(VLOOKUP(AN130,入力シート1!$B$5:$AM$54,17,0)=0,"",VLOOKUP(AN130,入力シート1!$B$5:$AM$54,17,0)&amp;"（"&amp;IF(VLOOKUP(AN130,入力シート1!$B$5:$AM$54,18,0)="特定","特","般")&amp;"-"&amp;VLOOKUP(AN130,入力シート1!$B$5:$AM$54,19,0)&amp;") 第"&amp;VLOOKUP(AN130,入力シート1!$B$5:$AM$54,20,0)&amp;"号"))</f>
        <v/>
      </c>
      <c r="AO133" s="1225"/>
      <c r="AP133" s="370"/>
      <c r="AQ133" s="371"/>
      <c r="AR133" s="1220"/>
      <c r="AS133" s="1214" t="s">
        <v>401</v>
      </c>
      <c r="AT133" s="1215"/>
      <c r="AU133" s="1216"/>
      <c r="AV133" s="1224" t="str">
        <f>IF(AV130="","",IF(VLOOKUP(AV130,入力シート1!$B$5:$AM$54,17,0)=0,"",VLOOKUP(AV130,入力シート1!$B$5:$AM$54,17,0)&amp;"（"&amp;IF(VLOOKUP(AV130,入力シート1!$B$5:$AM$54,18,0)="特定","特","般")&amp;"-"&amp;VLOOKUP(AV130,入力シート1!$B$5:$AM$54,19,0)&amp;") 第"&amp;VLOOKUP(AV130,入力シート1!$B$5:$AM$54,20,0)&amp;"号"))</f>
        <v/>
      </c>
      <c r="AW133" s="1225"/>
      <c r="AX133" s="408"/>
      <c r="AY133" s="408"/>
      <c r="AZ133" s="408"/>
      <c r="BA133" s="408"/>
      <c r="BB133" s="408"/>
      <c r="BC133" s="408"/>
    </row>
    <row r="134" spans="11:55" ht="24" customHeight="1">
      <c r="K134" s="368"/>
      <c r="L134" s="1220"/>
      <c r="M134" s="1214" t="s">
        <v>371</v>
      </c>
      <c r="N134" s="1215"/>
      <c r="O134" s="1216"/>
      <c r="P134" s="1232" t="str">
        <f>IF(P130="","",VLOOKUP(P130,入力シート1!$B$5:$AM$54,34,0))</f>
        <v/>
      </c>
      <c r="Q134" s="1225"/>
      <c r="R134" s="370"/>
      <c r="S134" s="409"/>
      <c r="T134" s="1220"/>
      <c r="U134" s="1214" t="s">
        <v>371</v>
      </c>
      <c r="V134" s="1215"/>
      <c r="W134" s="1216"/>
      <c r="X134" s="1232" t="str">
        <f>IF(X130="","",VLOOKUP(X130,入力シート1!$B$5:$AM$54,34,0))</f>
        <v/>
      </c>
      <c r="Y134" s="1225"/>
      <c r="Z134" s="370"/>
      <c r="AA134" s="371"/>
      <c r="AB134" s="1220"/>
      <c r="AC134" s="1214" t="s">
        <v>371</v>
      </c>
      <c r="AD134" s="1215"/>
      <c r="AE134" s="1216"/>
      <c r="AF134" s="1232" t="str">
        <f>IF(AF130="","",VLOOKUP(AF130,入力シート1!$B$5:$AM$54,34,0))</f>
        <v/>
      </c>
      <c r="AG134" s="1225"/>
      <c r="AH134" s="370"/>
      <c r="AI134" s="371"/>
      <c r="AJ134" s="1220"/>
      <c r="AK134" s="1214" t="s">
        <v>371</v>
      </c>
      <c r="AL134" s="1215"/>
      <c r="AM134" s="1216"/>
      <c r="AN134" s="1232" t="str">
        <f>IF(AN130="","",VLOOKUP(AN130,入力シート1!$B$5:$AM$54,34,0))</f>
        <v/>
      </c>
      <c r="AO134" s="1225"/>
      <c r="AP134" s="370"/>
      <c r="AQ134" s="371"/>
      <c r="AR134" s="1220"/>
      <c r="AS134" s="1214" t="s">
        <v>371</v>
      </c>
      <c r="AT134" s="1215"/>
      <c r="AU134" s="1216"/>
      <c r="AV134" s="1232" t="str">
        <f>IF(AV130="","",VLOOKUP(AV130,入力シート1!$B$5:$AM$54,34,0))</f>
        <v/>
      </c>
      <c r="AW134" s="1225"/>
      <c r="AX134" s="406"/>
      <c r="AY134" s="406"/>
      <c r="AZ134" s="406"/>
      <c r="BA134" s="406"/>
      <c r="BB134" s="406"/>
      <c r="BC134" s="406"/>
    </row>
    <row r="135" spans="11:55" ht="24" customHeight="1">
      <c r="K135" s="368"/>
      <c r="L135" s="1220"/>
      <c r="M135" s="1235" t="s">
        <v>403</v>
      </c>
      <c r="N135" s="1215"/>
      <c r="O135" s="1216"/>
      <c r="P135" s="1232" t="str">
        <f>IF(P130="","",VLOOKUP(P130,入力シート1!$B$5:$AM$54,34,0))</f>
        <v/>
      </c>
      <c r="Q135" s="1225"/>
      <c r="R135" s="371"/>
      <c r="S135" s="410"/>
      <c r="T135" s="1220"/>
      <c r="U135" s="1235" t="s">
        <v>403</v>
      </c>
      <c r="V135" s="1215"/>
      <c r="W135" s="1216"/>
      <c r="X135" s="1232" t="str">
        <f>IF(X130="","",VLOOKUP(X130,入力シート1!$B$5:$AM$54,34,0))</f>
        <v/>
      </c>
      <c r="Y135" s="1225"/>
      <c r="Z135" s="371"/>
      <c r="AA135" s="375"/>
      <c r="AB135" s="1220"/>
      <c r="AC135" s="1235" t="s">
        <v>403</v>
      </c>
      <c r="AD135" s="1215"/>
      <c r="AE135" s="1216"/>
      <c r="AF135" s="1232" t="str">
        <f>IF(AF130="","",VLOOKUP(AF130,入力シート1!$B$5:$AM$54,34,0))</f>
        <v/>
      </c>
      <c r="AG135" s="1225"/>
      <c r="AH135" s="371"/>
      <c r="AI135" s="375"/>
      <c r="AJ135" s="1220"/>
      <c r="AK135" s="1235" t="s">
        <v>403</v>
      </c>
      <c r="AL135" s="1215"/>
      <c r="AM135" s="1216"/>
      <c r="AN135" s="1232" t="str">
        <f>IF(AN130="","",VLOOKUP(AN130,入力シート1!$B$5:$AM$54,34,0))</f>
        <v/>
      </c>
      <c r="AO135" s="1225"/>
      <c r="AP135" s="397"/>
      <c r="AQ135" s="375"/>
      <c r="AR135" s="1220"/>
      <c r="AS135" s="1235" t="s">
        <v>403</v>
      </c>
      <c r="AT135" s="1215"/>
      <c r="AU135" s="1216"/>
      <c r="AV135" s="1232" t="str">
        <f>IF(AV130="","",VLOOKUP(AV130,入力シート1!$B$5:$AM$54,34,0))</f>
        <v/>
      </c>
      <c r="AW135" s="1225"/>
      <c r="AX135" s="408"/>
      <c r="AY135" s="408"/>
      <c r="AZ135" s="408"/>
      <c r="BA135" s="408"/>
      <c r="BB135" s="408"/>
      <c r="BC135" s="408"/>
    </row>
    <row r="136" spans="11:55" ht="24" customHeight="1">
      <c r="K136" s="368"/>
      <c r="L136" s="1220"/>
      <c r="M136" s="377"/>
      <c r="N136" s="1248" t="s">
        <v>404</v>
      </c>
      <c r="O136" s="1216"/>
      <c r="P136" s="1242"/>
      <c r="Q136" s="1243"/>
      <c r="R136" s="370"/>
      <c r="S136" s="399"/>
      <c r="T136" s="1220"/>
      <c r="U136" s="377"/>
      <c r="V136" s="1248" t="s">
        <v>404</v>
      </c>
      <c r="W136" s="1216"/>
      <c r="X136" s="1242"/>
      <c r="Y136" s="1243"/>
      <c r="Z136" s="370"/>
      <c r="AA136" s="380"/>
      <c r="AB136" s="1220"/>
      <c r="AC136" s="377"/>
      <c r="AD136" s="1248" t="s">
        <v>404</v>
      </c>
      <c r="AE136" s="1216"/>
      <c r="AF136" s="1242"/>
      <c r="AG136" s="1243"/>
      <c r="AH136" s="370"/>
      <c r="AI136" s="380"/>
      <c r="AJ136" s="1220"/>
      <c r="AK136" s="377"/>
      <c r="AL136" s="1248" t="s">
        <v>404</v>
      </c>
      <c r="AM136" s="1216"/>
      <c r="AN136" s="1242"/>
      <c r="AO136" s="1243"/>
      <c r="AP136" s="370"/>
      <c r="AQ136" s="381"/>
      <c r="AR136" s="1220"/>
      <c r="AS136" s="377"/>
      <c r="AT136" s="1248" t="s">
        <v>404</v>
      </c>
      <c r="AU136" s="1216"/>
      <c r="AV136" s="1242"/>
      <c r="AW136" s="1243"/>
      <c r="AX136" s="408"/>
      <c r="AY136" s="408"/>
      <c r="AZ136" s="408"/>
      <c r="BA136" s="408"/>
      <c r="BB136" s="408"/>
      <c r="BC136" s="408"/>
    </row>
    <row r="137" spans="11:55" ht="24" customHeight="1">
      <c r="K137" s="368"/>
      <c r="L137" s="1220"/>
      <c r="M137" s="1235" t="s">
        <v>405</v>
      </c>
      <c r="N137" s="1244"/>
      <c r="O137" s="1245"/>
      <c r="P137" s="1246"/>
      <c r="Q137" s="1247"/>
      <c r="R137" s="370"/>
      <c r="S137" s="399"/>
      <c r="T137" s="1220"/>
      <c r="U137" s="1235" t="s">
        <v>405</v>
      </c>
      <c r="V137" s="1244"/>
      <c r="W137" s="1245"/>
      <c r="X137" s="1246"/>
      <c r="Y137" s="1247"/>
      <c r="Z137" s="370"/>
      <c r="AA137" s="380"/>
      <c r="AB137" s="1220"/>
      <c r="AC137" s="1235" t="s">
        <v>405</v>
      </c>
      <c r="AD137" s="1244"/>
      <c r="AE137" s="1245"/>
      <c r="AF137" s="1246"/>
      <c r="AG137" s="1247"/>
      <c r="AH137" s="370"/>
      <c r="AI137" s="380"/>
      <c r="AJ137" s="1220"/>
      <c r="AK137" s="1235" t="s">
        <v>405</v>
      </c>
      <c r="AL137" s="1244"/>
      <c r="AM137" s="1245"/>
      <c r="AN137" s="1246"/>
      <c r="AO137" s="1247"/>
      <c r="AP137" s="370"/>
      <c r="AQ137" s="381"/>
      <c r="AR137" s="1220"/>
      <c r="AS137" s="1235" t="s">
        <v>405</v>
      </c>
      <c r="AT137" s="1244"/>
      <c r="AU137" s="1245"/>
      <c r="AV137" s="1246"/>
      <c r="AW137" s="1247"/>
      <c r="AX137" s="408"/>
      <c r="AY137" s="408"/>
      <c r="AZ137" s="408"/>
      <c r="BA137" s="408"/>
      <c r="BB137" s="408"/>
      <c r="BC137" s="408"/>
    </row>
    <row r="138" spans="11:55" ht="24" customHeight="1">
      <c r="K138" s="368"/>
      <c r="L138" s="1221"/>
      <c r="M138" s="383"/>
      <c r="N138" s="1214" t="s">
        <v>374</v>
      </c>
      <c r="O138" s="1216"/>
      <c r="P138" s="1246"/>
      <c r="Q138" s="1247"/>
      <c r="R138" s="370"/>
      <c r="S138" s="399"/>
      <c r="T138" s="1221"/>
      <c r="U138" s="383"/>
      <c r="V138" s="1214" t="s">
        <v>374</v>
      </c>
      <c r="W138" s="1216"/>
      <c r="X138" s="1246"/>
      <c r="Y138" s="1247"/>
      <c r="Z138" s="370"/>
      <c r="AA138" s="380"/>
      <c r="AB138" s="1221"/>
      <c r="AC138" s="383"/>
      <c r="AD138" s="1214" t="s">
        <v>374</v>
      </c>
      <c r="AE138" s="1216"/>
      <c r="AF138" s="1246"/>
      <c r="AG138" s="1247"/>
      <c r="AH138" s="370"/>
      <c r="AI138" s="380"/>
      <c r="AJ138" s="1221"/>
      <c r="AK138" s="383"/>
      <c r="AL138" s="1214" t="s">
        <v>374</v>
      </c>
      <c r="AM138" s="1216"/>
      <c r="AN138" s="1246"/>
      <c r="AO138" s="1247"/>
      <c r="AP138" s="370"/>
      <c r="AQ138" s="381"/>
      <c r="AR138" s="1221"/>
      <c r="AS138" s="383"/>
      <c r="AT138" s="1214" t="s">
        <v>374</v>
      </c>
      <c r="AU138" s="1216"/>
      <c r="AV138" s="1246"/>
      <c r="AW138" s="1247"/>
      <c r="AX138" s="408"/>
      <c r="AY138" s="408"/>
      <c r="AZ138" s="408"/>
      <c r="BA138" s="408"/>
      <c r="BB138" s="408"/>
      <c r="BC138" s="408"/>
    </row>
    <row r="139" spans="11:55" ht="24" customHeight="1">
      <c r="K139" s="368"/>
      <c r="L139" s="1214" t="s">
        <v>392</v>
      </c>
      <c r="M139" s="1216"/>
      <c r="N139" s="1249" t="str">
        <f>IF(P130="","",VLOOKUP(P130,入力シート1!$B$5:$AM$54,8,0))</f>
        <v/>
      </c>
      <c r="O139" s="1250"/>
      <c r="P139" s="1251" t="str">
        <f>IF(P130="","",VLOOKUP(P130,入力シート1!$B$5:$AM$54,9,0))</f>
        <v/>
      </c>
      <c r="Q139" s="1252"/>
      <c r="R139" s="370"/>
      <c r="S139" s="399"/>
      <c r="T139" s="1214" t="s">
        <v>392</v>
      </c>
      <c r="U139" s="1216"/>
      <c r="V139" s="1249" t="str">
        <f>IF(X130="","",VLOOKUP(X130,入力シート1!$B$5:$AM$54,8,0))</f>
        <v/>
      </c>
      <c r="W139" s="1250"/>
      <c r="X139" s="1251" t="str">
        <f>IF(X130="","",VLOOKUP(X130,入力シート1!$B$5:$AM$54,9,0))</f>
        <v/>
      </c>
      <c r="Y139" s="1252"/>
      <c r="Z139" s="370"/>
      <c r="AA139" s="380"/>
      <c r="AB139" s="1214" t="s">
        <v>392</v>
      </c>
      <c r="AC139" s="1216"/>
      <c r="AD139" s="1249" t="str">
        <f>IF(AF130="","",VLOOKUP(AF130,入力シート1!$B$5:$AM$54,8,0))</f>
        <v/>
      </c>
      <c r="AE139" s="1250"/>
      <c r="AF139" s="1251" t="str">
        <f>IF(AF130="","",VLOOKUP(AF130,入力シート1!$B$5:$AM$54,9,0))</f>
        <v/>
      </c>
      <c r="AG139" s="1252"/>
      <c r="AH139" s="370"/>
      <c r="AI139" s="380"/>
      <c r="AJ139" s="1214" t="s">
        <v>392</v>
      </c>
      <c r="AK139" s="1216"/>
      <c r="AL139" s="1249" t="str">
        <f>IF(AN130="","",VLOOKUP(AN130,入力シート1!$B$5:$AM$54,8,0))</f>
        <v/>
      </c>
      <c r="AM139" s="1250"/>
      <c r="AN139" s="1251" t="str">
        <f>IF(AN130="","",VLOOKUP(AN130,入力シート1!$B$5:$AM$54,9,0))</f>
        <v/>
      </c>
      <c r="AO139" s="1252"/>
      <c r="AP139" s="370"/>
      <c r="AQ139" s="381"/>
      <c r="AR139" s="1214" t="s">
        <v>392</v>
      </c>
      <c r="AS139" s="1216"/>
      <c r="AT139" s="1249" t="str">
        <f>IF(AV130="","",VLOOKUP(AV130,入力シート1!$B$5:$AM$54,8,0))</f>
        <v/>
      </c>
      <c r="AU139" s="1250"/>
      <c r="AV139" s="1251" t="str">
        <f>IF(AV130="","",VLOOKUP(AV130,入力シート1!$B$5:$AM$54,9,0))</f>
        <v/>
      </c>
      <c r="AW139" s="1252"/>
      <c r="AX139" s="408"/>
      <c r="AY139" s="408"/>
      <c r="AZ139" s="408"/>
      <c r="BA139" s="408"/>
      <c r="BB139" s="408"/>
      <c r="BC139" s="408"/>
    </row>
  </sheetData>
  <mergeCells count="1357">
    <mergeCell ref="AU1:AW1"/>
    <mergeCell ref="AL128:AM128"/>
    <mergeCell ref="AN128:AO128"/>
    <mergeCell ref="AT128:AU128"/>
    <mergeCell ref="AV128:AW128"/>
    <mergeCell ref="AJ75:AJ83"/>
    <mergeCell ref="AK75:AM75"/>
    <mergeCell ref="AN75:AO75"/>
    <mergeCell ref="AR75:AR83"/>
    <mergeCell ref="AS75:AU75"/>
    <mergeCell ref="AV75:AW75"/>
    <mergeCell ref="AV95:AW95"/>
    <mergeCell ref="AS47:AU47"/>
    <mergeCell ref="AV47:AW47"/>
    <mergeCell ref="AK46:AM46"/>
    <mergeCell ref="AN46:AO46"/>
    <mergeCell ref="AS46:AU46"/>
    <mergeCell ref="AV46:AW46"/>
    <mergeCell ref="AT51:AU51"/>
    <mergeCell ref="AV51:AW51"/>
    <mergeCell ref="AJ51:AK51"/>
    <mergeCell ref="AR51:AS51"/>
    <mergeCell ref="AL50:AM50"/>
    <mergeCell ref="AN50:AO50"/>
    <mergeCell ref="AT50:AU50"/>
    <mergeCell ref="AV50:AW50"/>
    <mergeCell ref="AK47:AM47"/>
    <mergeCell ref="AN47:AO47"/>
    <mergeCell ref="AR128:AS128"/>
    <mergeCell ref="AV115:AW115"/>
    <mergeCell ref="AN112:AO112"/>
    <mergeCell ref="AS112:AU112"/>
    <mergeCell ref="AV135:AW135"/>
    <mergeCell ref="X136:Y136"/>
    <mergeCell ref="AD136:AE136"/>
    <mergeCell ref="AF117:AG117"/>
    <mergeCell ref="AD106:AE106"/>
    <mergeCell ref="P106:Q106"/>
    <mergeCell ref="V106:W106"/>
    <mergeCell ref="X106:Y106"/>
    <mergeCell ref="AT95:AU95"/>
    <mergeCell ref="AF73:AG73"/>
    <mergeCell ref="AL73:AM73"/>
    <mergeCell ref="AN73:AO73"/>
    <mergeCell ref="AR95:AS95"/>
    <mergeCell ref="AT94:AU94"/>
    <mergeCell ref="AV94:AW94"/>
    <mergeCell ref="AD73:AE73"/>
    <mergeCell ref="AT92:AU92"/>
    <mergeCell ref="AV92:AW92"/>
    <mergeCell ref="AF82:AG82"/>
    <mergeCell ref="AK80:AM80"/>
    <mergeCell ref="AN80:AO80"/>
    <mergeCell ref="AS80:AU80"/>
    <mergeCell ref="AV80:AW80"/>
    <mergeCell ref="AK76:AM76"/>
    <mergeCell ref="AN76:AO76"/>
    <mergeCell ref="AS76:AU76"/>
    <mergeCell ref="P135:Q135"/>
    <mergeCell ref="AN135:AO135"/>
    <mergeCell ref="AS135:AU135"/>
    <mergeCell ref="AK132:AM132"/>
    <mergeCell ref="AN132:AO132"/>
    <mergeCell ref="AS132:AU132"/>
    <mergeCell ref="N139:O139"/>
    <mergeCell ref="P139:Q139"/>
    <mergeCell ref="V139:W139"/>
    <mergeCell ref="X139:Y139"/>
    <mergeCell ref="AD139:AE139"/>
    <mergeCell ref="AF139:AG139"/>
    <mergeCell ref="AL117:AM117"/>
    <mergeCell ref="AN117:AO117"/>
    <mergeCell ref="AT117:AU117"/>
    <mergeCell ref="AV117:AW117"/>
    <mergeCell ref="N128:O128"/>
    <mergeCell ref="P128:Q128"/>
    <mergeCell ref="V128:W128"/>
    <mergeCell ref="X128:Y128"/>
    <mergeCell ref="AD128:AE128"/>
    <mergeCell ref="AF128:AG128"/>
    <mergeCell ref="N117:O117"/>
    <mergeCell ref="P117:Q117"/>
    <mergeCell ref="V117:W117"/>
    <mergeCell ref="X117:Y117"/>
    <mergeCell ref="AD117:AE117"/>
    <mergeCell ref="AV138:AW138"/>
    <mergeCell ref="U133:W133"/>
    <mergeCell ref="X133:Y133"/>
    <mergeCell ref="U137:W137"/>
    <mergeCell ref="X137:Y137"/>
    <mergeCell ref="AC137:AE137"/>
    <mergeCell ref="AC133:AE133"/>
    <mergeCell ref="AF133:AG133"/>
    <mergeCell ref="AK133:AM133"/>
    <mergeCell ref="AN133:AO133"/>
    <mergeCell ref="AS133:AU133"/>
    <mergeCell ref="N73:O73"/>
    <mergeCell ref="P73:Q73"/>
    <mergeCell ref="N84:O84"/>
    <mergeCell ref="P84:Q84"/>
    <mergeCell ref="N95:O95"/>
    <mergeCell ref="P95:Q95"/>
    <mergeCell ref="V95:W95"/>
    <mergeCell ref="X95:Y95"/>
    <mergeCell ref="AD95:AE95"/>
    <mergeCell ref="AF95:AG95"/>
    <mergeCell ref="AL95:AM95"/>
    <mergeCell ref="AN95:AO95"/>
    <mergeCell ref="AT73:AU73"/>
    <mergeCell ref="AV73:AW73"/>
    <mergeCell ref="V84:W84"/>
    <mergeCell ref="X84:Y84"/>
    <mergeCell ref="AD84:AE84"/>
    <mergeCell ref="AF84:AG84"/>
    <mergeCell ref="AL84:AM84"/>
    <mergeCell ref="AN84:AO84"/>
    <mergeCell ref="AT84:AU84"/>
    <mergeCell ref="AV84:AW84"/>
    <mergeCell ref="V73:W73"/>
    <mergeCell ref="X73:Y73"/>
    <mergeCell ref="X90:Y90"/>
    <mergeCell ref="AC90:AE90"/>
    <mergeCell ref="AF90:AG90"/>
    <mergeCell ref="AK90:AM90"/>
    <mergeCell ref="AN90:AO90"/>
    <mergeCell ref="AS88:AU88"/>
    <mergeCell ref="AV88:AW88"/>
    <mergeCell ref="M89:O89"/>
    <mergeCell ref="AN62:AO62"/>
    <mergeCell ref="AT62:AU62"/>
    <mergeCell ref="AV62:AW62"/>
    <mergeCell ref="AK82:AM82"/>
    <mergeCell ref="AN82:AO82"/>
    <mergeCell ref="AS82:AU82"/>
    <mergeCell ref="AV82:AW82"/>
    <mergeCell ref="AL81:AM81"/>
    <mergeCell ref="AN81:AO81"/>
    <mergeCell ref="AT81:AU81"/>
    <mergeCell ref="AV81:AW81"/>
    <mergeCell ref="AK78:AM78"/>
    <mergeCell ref="AN78:AO78"/>
    <mergeCell ref="AS78:AU78"/>
    <mergeCell ref="AV78:AW78"/>
    <mergeCell ref="AK77:AM77"/>
    <mergeCell ref="AN77:AO77"/>
    <mergeCell ref="AS77:AU77"/>
    <mergeCell ref="AV77:AW77"/>
    <mergeCell ref="AV76:AW76"/>
    <mergeCell ref="AV64:AW64"/>
    <mergeCell ref="AR62:AS62"/>
    <mergeCell ref="AL62:AM62"/>
    <mergeCell ref="N18:O18"/>
    <mergeCell ref="P18:Q18"/>
    <mergeCell ref="H24:I24"/>
    <mergeCell ref="V18:W18"/>
    <mergeCell ref="X18:Y18"/>
    <mergeCell ref="AD18:AE18"/>
    <mergeCell ref="AF18:AG18"/>
    <mergeCell ref="AL18:AM18"/>
    <mergeCell ref="AN18:AO18"/>
    <mergeCell ref="AB29:AC29"/>
    <mergeCell ref="AJ29:AK29"/>
    <mergeCell ref="AV21:AW21"/>
    <mergeCell ref="H22:I22"/>
    <mergeCell ref="M22:O22"/>
    <mergeCell ref="P22:Q22"/>
    <mergeCell ref="U22:W22"/>
    <mergeCell ref="X22:Y22"/>
    <mergeCell ref="AT29:AU29"/>
    <mergeCell ref="AV29:AW29"/>
    <mergeCell ref="AR29:AS29"/>
    <mergeCell ref="AF28:AG28"/>
    <mergeCell ref="AL28:AM28"/>
    <mergeCell ref="AN28:AO28"/>
    <mergeCell ref="AT28:AU28"/>
    <mergeCell ref="AV28:AW28"/>
    <mergeCell ref="AK27:AM27"/>
    <mergeCell ref="AN27:AO27"/>
    <mergeCell ref="AS27:AU27"/>
    <mergeCell ref="AV27:AW27"/>
    <mergeCell ref="H28:I28"/>
    <mergeCell ref="N28:O28"/>
    <mergeCell ref="V28:W28"/>
    <mergeCell ref="AS131:AU131"/>
    <mergeCell ref="AN139:AO139"/>
    <mergeCell ref="AT139:AU139"/>
    <mergeCell ref="AV139:AW139"/>
    <mergeCell ref="N136:O136"/>
    <mergeCell ref="P136:Q136"/>
    <mergeCell ref="V136:W136"/>
    <mergeCell ref="N29:O29"/>
    <mergeCell ref="P29:Q29"/>
    <mergeCell ref="V29:W29"/>
    <mergeCell ref="X29:Y29"/>
    <mergeCell ref="AD29:AE29"/>
    <mergeCell ref="AF29:AG29"/>
    <mergeCell ref="AL29:AM29"/>
    <mergeCell ref="AN29:AO29"/>
    <mergeCell ref="N51:O51"/>
    <mergeCell ref="P51:Q51"/>
    <mergeCell ref="V51:W51"/>
    <mergeCell ref="X51:Y51"/>
    <mergeCell ref="AD51:AE51"/>
    <mergeCell ref="AF51:AG51"/>
    <mergeCell ref="AL51:AM51"/>
    <mergeCell ref="AN51:AO51"/>
    <mergeCell ref="N40:O40"/>
    <mergeCell ref="P40:Q40"/>
    <mergeCell ref="AT136:AU136"/>
    <mergeCell ref="AV134:AW134"/>
    <mergeCell ref="M135:O135"/>
    <mergeCell ref="V62:W62"/>
    <mergeCell ref="X62:Y62"/>
    <mergeCell ref="AD62:AE62"/>
    <mergeCell ref="AF62:AG62"/>
    <mergeCell ref="M132:O132"/>
    <mergeCell ref="L139:M139"/>
    <mergeCell ref="T139:U139"/>
    <mergeCell ref="AB139:AC139"/>
    <mergeCell ref="AJ139:AK139"/>
    <mergeCell ref="AR139:AS139"/>
    <mergeCell ref="AV137:AW137"/>
    <mergeCell ref="N138:O138"/>
    <mergeCell ref="P138:Q138"/>
    <mergeCell ref="V138:W138"/>
    <mergeCell ref="X138:Y138"/>
    <mergeCell ref="AD138:AE138"/>
    <mergeCell ref="AF138:AG138"/>
    <mergeCell ref="AL138:AM138"/>
    <mergeCell ref="AN138:AO138"/>
    <mergeCell ref="AT138:AU138"/>
    <mergeCell ref="AV136:AW136"/>
    <mergeCell ref="M137:O137"/>
    <mergeCell ref="P137:Q137"/>
    <mergeCell ref="L130:L138"/>
    <mergeCell ref="M130:O130"/>
    <mergeCell ref="P130:Q130"/>
    <mergeCell ref="T130:T138"/>
    <mergeCell ref="AF137:AG137"/>
    <mergeCell ref="AK137:AM137"/>
    <mergeCell ref="AN137:AO137"/>
    <mergeCell ref="AS137:AU137"/>
    <mergeCell ref="AL139:AM139"/>
    <mergeCell ref="AC131:AE131"/>
    <mergeCell ref="AF131:AG131"/>
    <mergeCell ref="AK131:AM131"/>
    <mergeCell ref="AN131:AO131"/>
    <mergeCell ref="AV131:AW131"/>
    <mergeCell ref="AF130:AG130"/>
    <mergeCell ref="AJ130:AJ138"/>
    <mergeCell ref="AK130:AM130"/>
    <mergeCell ref="AN130:AO130"/>
    <mergeCell ref="AR130:AR138"/>
    <mergeCell ref="AS130:AU130"/>
    <mergeCell ref="AV133:AW133"/>
    <mergeCell ref="M134:O134"/>
    <mergeCell ref="P134:Q134"/>
    <mergeCell ref="U134:W134"/>
    <mergeCell ref="X134:Y134"/>
    <mergeCell ref="AC134:AE134"/>
    <mergeCell ref="AF134:AG134"/>
    <mergeCell ref="AK134:AM134"/>
    <mergeCell ref="AN134:AO134"/>
    <mergeCell ref="AS134:AU134"/>
    <mergeCell ref="AV132:AW132"/>
    <mergeCell ref="M133:O133"/>
    <mergeCell ref="P133:Q133"/>
    <mergeCell ref="AF136:AG136"/>
    <mergeCell ref="AL136:AM136"/>
    <mergeCell ref="AN136:AO136"/>
    <mergeCell ref="U135:W135"/>
    <mergeCell ref="X135:Y135"/>
    <mergeCell ref="AC135:AE135"/>
    <mergeCell ref="AF135:AG135"/>
    <mergeCell ref="AK135:AM135"/>
    <mergeCell ref="U130:W130"/>
    <mergeCell ref="X130:Y130"/>
    <mergeCell ref="AB130:AB138"/>
    <mergeCell ref="AC130:AE130"/>
    <mergeCell ref="AT127:AU127"/>
    <mergeCell ref="AV127:AW127"/>
    <mergeCell ref="L128:M128"/>
    <mergeCell ref="T128:U128"/>
    <mergeCell ref="AB128:AC128"/>
    <mergeCell ref="AJ128:AK128"/>
    <mergeCell ref="AS126:AU126"/>
    <mergeCell ref="AV126:AW126"/>
    <mergeCell ref="N127:O127"/>
    <mergeCell ref="P127:Q127"/>
    <mergeCell ref="V127:W127"/>
    <mergeCell ref="X127:Y127"/>
    <mergeCell ref="AD127:AE127"/>
    <mergeCell ref="AF127:AG127"/>
    <mergeCell ref="AL127:AM127"/>
    <mergeCell ref="AN127:AO127"/>
    <mergeCell ref="AC124:AE124"/>
    <mergeCell ref="AF124:AG124"/>
    <mergeCell ref="AK124:AM124"/>
    <mergeCell ref="AN124:AO124"/>
    <mergeCell ref="AB119:AB127"/>
    <mergeCell ref="AC119:AE119"/>
    <mergeCell ref="AS123:AU123"/>
    <mergeCell ref="AV123:AW123"/>
    <mergeCell ref="M124:O124"/>
    <mergeCell ref="P124:Q124"/>
    <mergeCell ref="U124:W124"/>
    <mergeCell ref="X124:Y124"/>
    <mergeCell ref="AS122:AU122"/>
    <mergeCell ref="AV122:AW122"/>
    <mergeCell ref="AF119:AG119"/>
    <mergeCell ref="AJ119:AJ127"/>
    <mergeCell ref="P132:Q132"/>
    <mergeCell ref="U132:W132"/>
    <mergeCell ref="X132:Y132"/>
    <mergeCell ref="AC132:AE132"/>
    <mergeCell ref="AF132:AG132"/>
    <mergeCell ref="AV130:AW130"/>
    <mergeCell ref="M131:O131"/>
    <mergeCell ref="P131:Q131"/>
    <mergeCell ref="U131:W131"/>
    <mergeCell ref="X131:Y131"/>
    <mergeCell ref="M123:O123"/>
    <mergeCell ref="P123:Q123"/>
    <mergeCell ref="U123:W123"/>
    <mergeCell ref="X123:Y123"/>
    <mergeCell ref="AC123:AE123"/>
    <mergeCell ref="AF123:AG123"/>
    <mergeCell ref="AK123:AM123"/>
    <mergeCell ref="AN123:AO123"/>
    <mergeCell ref="AT125:AU125"/>
    <mergeCell ref="AV125:AW125"/>
    <mergeCell ref="M126:O126"/>
    <mergeCell ref="P126:Q126"/>
    <mergeCell ref="U126:W126"/>
    <mergeCell ref="X126:Y126"/>
    <mergeCell ref="AC126:AE126"/>
    <mergeCell ref="AF126:AG126"/>
    <mergeCell ref="AK126:AM126"/>
    <mergeCell ref="AN126:AO126"/>
    <mergeCell ref="AS124:AU124"/>
    <mergeCell ref="AV124:AW124"/>
    <mergeCell ref="N125:O125"/>
    <mergeCell ref="P125:Q125"/>
    <mergeCell ref="AK119:AM119"/>
    <mergeCell ref="AN119:AO119"/>
    <mergeCell ref="AN120:AO120"/>
    <mergeCell ref="AJ117:AK117"/>
    <mergeCell ref="AR117:AS117"/>
    <mergeCell ref="L119:L127"/>
    <mergeCell ref="M119:O119"/>
    <mergeCell ref="P119:Q119"/>
    <mergeCell ref="T119:T127"/>
    <mergeCell ref="U119:W119"/>
    <mergeCell ref="X119:Y119"/>
    <mergeCell ref="V125:W125"/>
    <mergeCell ref="X125:Y125"/>
    <mergeCell ref="AD125:AE125"/>
    <mergeCell ref="AF125:AG125"/>
    <mergeCell ref="AL125:AM125"/>
    <mergeCell ref="AN125:AO125"/>
    <mergeCell ref="M121:O121"/>
    <mergeCell ref="P121:Q121"/>
    <mergeCell ref="U121:W121"/>
    <mergeCell ref="X121:Y121"/>
    <mergeCell ref="AC121:AE121"/>
    <mergeCell ref="AF121:AG121"/>
    <mergeCell ref="AK121:AM121"/>
    <mergeCell ref="X120:Y120"/>
    <mergeCell ref="AC120:AE120"/>
    <mergeCell ref="AF120:AG120"/>
    <mergeCell ref="AK120:AM120"/>
    <mergeCell ref="AL116:AM116"/>
    <mergeCell ref="AN116:AO116"/>
    <mergeCell ref="AT116:AU116"/>
    <mergeCell ref="AV116:AW116"/>
    <mergeCell ref="L117:M117"/>
    <mergeCell ref="T117:U117"/>
    <mergeCell ref="AB117:AC117"/>
    <mergeCell ref="AS121:AU121"/>
    <mergeCell ref="AV121:AW121"/>
    <mergeCell ref="M122:O122"/>
    <mergeCell ref="P122:Q122"/>
    <mergeCell ref="U122:W122"/>
    <mergeCell ref="X122:Y122"/>
    <mergeCell ref="AC122:AE122"/>
    <mergeCell ref="AF122:AG122"/>
    <mergeCell ref="AK122:AM122"/>
    <mergeCell ref="AN122:AO122"/>
    <mergeCell ref="AS120:AU120"/>
    <mergeCell ref="AV120:AW120"/>
    <mergeCell ref="N116:O116"/>
    <mergeCell ref="P116:Q116"/>
    <mergeCell ref="V116:W116"/>
    <mergeCell ref="X116:Y116"/>
    <mergeCell ref="AD116:AE116"/>
    <mergeCell ref="AF116:AG116"/>
    <mergeCell ref="AN121:AO121"/>
    <mergeCell ref="AR119:AR127"/>
    <mergeCell ref="AS119:AU119"/>
    <mergeCell ref="AV119:AW119"/>
    <mergeCell ref="M120:O120"/>
    <mergeCell ref="P120:Q120"/>
    <mergeCell ref="U120:W120"/>
    <mergeCell ref="AL114:AM114"/>
    <mergeCell ref="AN114:AO114"/>
    <mergeCell ref="AT114:AU114"/>
    <mergeCell ref="AV114:AW114"/>
    <mergeCell ref="M115:O115"/>
    <mergeCell ref="P115:Q115"/>
    <mergeCell ref="U115:W115"/>
    <mergeCell ref="X115:Y115"/>
    <mergeCell ref="AC115:AE115"/>
    <mergeCell ref="AF115:AG115"/>
    <mergeCell ref="AV108:AW108"/>
    <mergeCell ref="AK109:AM109"/>
    <mergeCell ref="AN109:AO109"/>
    <mergeCell ref="AS109:AU109"/>
    <mergeCell ref="AV109:AW109"/>
    <mergeCell ref="AK113:AM113"/>
    <mergeCell ref="AN113:AO113"/>
    <mergeCell ref="AS113:AU113"/>
    <mergeCell ref="AV113:AW113"/>
    <mergeCell ref="N114:O114"/>
    <mergeCell ref="P114:Q114"/>
    <mergeCell ref="V114:W114"/>
    <mergeCell ref="X114:Y114"/>
    <mergeCell ref="AD114:AE114"/>
    <mergeCell ref="AF114:AG114"/>
    <mergeCell ref="AK112:AM112"/>
    <mergeCell ref="AV112:AW112"/>
    <mergeCell ref="M113:O113"/>
    <mergeCell ref="P113:Q113"/>
    <mergeCell ref="U113:W113"/>
    <mergeCell ref="X113:Y113"/>
    <mergeCell ref="AC113:AE113"/>
    <mergeCell ref="AF113:AG113"/>
    <mergeCell ref="X112:Y112"/>
    <mergeCell ref="AC112:AE112"/>
    <mergeCell ref="AF112:AG112"/>
    <mergeCell ref="AV111:AW111"/>
    <mergeCell ref="M112:O112"/>
    <mergeCell ref="P112:Q112"/>
    <mergeCell ref="U112:W112"/>
    <mergeCell ref="AV105:AW105"/>
    <mergeCell ref="L106:M106"/>
    <mergeCell ref="T106:U106"/>
    <mergeCell ref="AB106:AC106"/>
    <mergeCell ref="AJ106:AK106"/>
    <mergeCell ref="AR106:AS106"/>
    <mergeCell ref="AF106:AG106"/>
    <mergeCell ref="AL106:AM106"/>
    <mergeCell ref="AN106:AO106"/>
    <mergeCell ref="AT106:AU106"/>
    <mergeCell ref="AV106:AW106"/>
    <mergeCell ref="N106:O106"/>
    <mergeCell ref="L97:L105"/>
    <mergeCell ref="M97:O97"/>
    <mergeCell ref="P97:Q97"/>
    <mergeCell ref="AK110:AM110"/>
    <mergeCell ref="AN110:AO110"/>
    <mergeCell ref="AS110:AU110"/>
    <mergeCell ref="AV110:AW110"/>
    <mergeCell ref="M111:O111"/>
    <mergeCell ref="P111:Q111"/>
    <mergeCell ref="U111:W111"/>
    <mergeCell ref="X111:Y111"/>
    <mergeCell ref="AC111:AE111"/>
    <mergeCell ref="AF111:AG111"/>
    <mergeCell ref="M110:O110"/>
    <mergeCell ref="P110:Q110"/>
    <mergeCell ref="U110:W110"/>
    <mergeCell ref="L108:L116"/>
    <mergeCell ref="M108:O108"/>
    <mergeCell ref="P108:Q108"/>
    <mergeCell ref="T108:T116"/>
    <mergeCell ref="U108:W108"/>
    <mergeCell ref="X108:Y108"/>
    <mergeCell ref="AB108:AB116"/>
    <mergeCell ref="AC108:AE108"/>
    <mergeCell ref="AF108:AG108"/>
    <mergeCell ref="AK111:AM111"/>
    <mergeCell ref="AN111:AO111"/>
    <mergeCell ref="AS111:AU111"/>
    <mergeCell ref="X110:Y110"/>
    <mergeCell ref="AC110:AE110"/>
    <mergeCell ref="AF110:AG110"/>
    <mergeCell ref="M109:O109"/>
    <mergeCell ref="P109:Q109"/>
    <mergeCell ref="U109:W109"/>
    <mergeCell ref="X109:Y109"/>
    <mergeCell ref="AC109:AE109"/>
    <mergeCell ref="AF109:AG109"/>
    <mergeCell ref="AJ108:AJ116"/>
    <mergeCell ref="AK108:AM108"/>
    <mergeCell ref="AN108:AO108"/>
    <mergeCell ref="AR108:AR116"/>
    <mergeCell ref="AS108:AU108"/>
    <mergeCell ref="AK115:AM115"/>
    <mergeCell ref="AN115:AO115"/>
    <mergeCell ref="AS115:AU115"/>
    <mergeCell ref="AN102:AO102"/>
    <mergeCell ref="AS102:AU102"/>
    <mergeCell ref="T97:T105"/>
    <mergeCell ref="U97:W97"/>
    <mergeCell ref="X97:Y97"/>
    <mergeCell ref="AB97:AB105"/>
    <mergeCell ref="AC97:AE97"/>
    <mergeCell ref="AV104:AW104"/>
    <mergeCell ref="N105:O105"/>
    <mergeCell ref="P105:Q105"/>
    <mergeCell ref="V105:W105"/>
    <mergeCell ref="X105:Y105"/>
    <mergeCell ref="AD105:AE105"/>
    <mergeCell ref="AF105:AG105"/>
    <mergeCell ref="AL105:AM105"/>
    <mergeCell ref="AN105:AO105"/>
    <mergeCell ref="AT105:AU105"/>
    <mergeCell ref="AV103:AW103"/>
    <mergeCell ref="M104:O104"/>
    <mergeCell ref="P104:Q104"/>
    <mergeCell ref="U104:W104"/>
    <mergeCell ref="X104:Y104"/>
    <mergeCell ref="AC104:AE104"/>
    <mergeCell ref="AF104:AG104"/>
    <mergeCell ref="AK104:AM104"/>
    <mergeCell ref="AN104:AO104"/>
    <mergeCell ref="AS104:AU104"/>
    <mergeCell ref="AF101:AG101"/>
    <mergeCell ref="AK101:AM101"/>
    <mergeCell ref="AN101:AO101"/>
    <mergeCell ref="AS101:AU101"/>
    <mergeCell ref="AV99:AW99"/>
    <mergeCell ref="M100:O100"/>
    <mergeCell ref="P100:Q100"/>
    <mergeCell ref="U100:W100"/>
    <mergeCell ref="X100:Y100"/>
    <mergeCell ref="AC100:AE100"/>
    <mergeCell ref="AF100:AG100"/>
    <mergeCell ref="AK100:AM100"/>
    <mergeCell ref="AN100:AO100"/>
    <mergeCell ref="AS100:AU100"/>
    <mergeCell ref="AV102:AW102"/>
    <mergeCell ref="N103:O103"/>
    <mergeCell ref="P103:Q103"/>
    <mergeCell ref="V103:W103"/>
    <mergeCell ref="X103:Y103"/>
    <mergeCell ref="AD103:AE103"/>
    <mergeCell ref="AF103:AG103"/>
    <mergeCell ref="AL103:AM103"/>
    <mergeCell ref="AN103:AO103"/>
    <mergeCell ref="AT103:AU103"/>
    <mergeCell ref="AV101:AW101"/>
    <mergeCell ref="M102:O102"/>
    <mergeCell ref="P102:Q102"/>
    <mergeCell ref="U102:W102"/>
    <mergeCell ref="X102:Y102"/>
    <mergeCell ref="AC102:AE102"/>
    <mergeCell ref="AF102:AG102"/>
    <mergeCell ref="AK102:AM102"/>
    <mergeCell ref="AV98:AW98"/>
    <mergeCell ref="M99:O99"/>
    <mergeCell ref="P99:Q99"/>
    <mergeCell ref="U99:W99"/>
    <mergeCell ref="X99:Y99"/>
    <mergeCell ref="AC99:AE99"/>
    <mergeCell ref="AF99:AG99"/>
    <mergeCell ref="AK99:AM99"/>
    <mergeCell ref="AN99:AO99"/>
    <mergeCell ref="AS99:AU99"/>
    <mergeCell ref="AV97:AW97"/>
    <mergeCell ref="M98:O98"/>
    <mergeCell ref="P98:Q98"/>
    <mergeCell ref="U98:W98"/>
    <mergeCell ref="X98:Y98"/>
    <mergeCell ref="AC98:AE98"/>
    <mergeCell ref="AF98:AG98"/>
    <mergeCell ref="AK98:AM98"/>
    <mergeCell ref="AN98:AO98"/>
    <mergeCell ref="AS98:AU98"/>
    <mergeCell ref="AF97:AG97"/>
    <mergeCell ref="AJ97:AJ105"/>
    <mergeCell ref="AK97:AM97"/>
    <mergeCell ref="AN97:AO97"/>
    <mergeCell ref="AR97:AR105"/>
    <mergeCell ref="AS97:AU97"/>
    <mergeCell ref="AV100:AW100"/>
    <mergeCell ref="M101:O101"/>
    <mergeCell ref="P101:Q101"/>
    <mergeCell ref="U101:W101"/>
    <mergeCell ref="X101:Y101"/>
    <mergeCell ref="AC101:AE101"/>
    <mergeCell ref="L95:M95"/>
    <mergeCell ref="T95:U95"/>
    <mergeCell ref="AB95:AC95"/>
    <mergeCell ref="AJ95:AK95"/>
    <mergeCell ref="AS93:AU93"/>
    <mergeCell ref="AV93:AW93"/>
    <mergeCell ref="N94:O94"/>
    <mergeCell ref="P94:Q94"/>
    <mergeCell ref="V94:W94"/>
    <mergeCell ref="X94:Y94"/>
    <mergeCell ref="AD94:AE94"/>
    <mergeCell ref="AF94:AG94"/>
    <mergeCell ref="AL94:AM94"/>
    <mergeCell ref="AN94:AO94"/>
    <mergeCell ref="M93:O93"/>
    <mergeCell ref="P93:Q93"/>
    <mergeCell ref="U93:W93"/>
    <mergeCell ref="X93:Y93"/>
    <mergeCell ref="AC93:AE93"/>
    <mergeCell ref="P89:Q89"/>
    <mergeCell ref="U89:W89"/>
    <mergeCell ref="X89:Y89"/>
    <mergeCell ref="AC89:AE89"/>
    <mergeCell ref="AF89:AG89"/>
    <mergeCell ref="AK89:AM89"/>
    <mergeCell ref="AN89:AO89"/>
    <mergeCell ref="AF93:AG93"/>
    <mergeCell ref="AK93:AM93"/>
    <mergeCell ref="AN93:AO93"/>
    <mergeCell ref="AS91:AU91"/>
    <mergeCell ref="AV91:AW91"/>
    <mergeCell ref="N92:O92"/>
    <mergeCell ref="P92:Q92"/>
    <mergeCell ref="V92:W92"/>
    <mergeCell ref="X92:Y92"/>
    <mergeCell ref="AD92:AE92"/>
    <mergeCell ref="AF92:AG92"/>
    <mergeCell ref="AL92:AM92"/>
    <mergeCell ref="AN92:AO92"/>
    <mergeCell ref="AS90:AU90"/>
    <mergeCell ref="AV90:AW90"/>
    <mergeCell ref="M91:O91"/>
    <mergeCell ref="P91:Q91"/>
    <mergeCell ref="U91:W91"/>
    <mergeCell ref="X91:Y91"/>
    <mergeCell ref="AC91:AE91"/>
    <mergeCell ref="AF91:AG91"/>
    <mergeCell ref="AK91:AM91"/>
    <mergeCell ref="AN91:AO91"/>
    <mergeCell ref="AS87:AU87"/>
    <mergeCell ref="AV87:AW87"/>
    <mergeCell ref="M88:O88"/>
    <mergeCell ref="P88:Q88"/>
    <mergeCell ref="U88:W88"/>
    <mergeCell ref="X88:Y88"/>
    <mergeCell ref="AC88:AE88"/>
    <mergeCell ref="AF88:AG88"/>
    <mergeCell ref="AK88:AM88"/>
    <mergeCell ref="AN88:AO88"/>
    <mergeCell ref="AR86:AR94"/>
    <mergeCell ref="AS86:AU86"/>
    <mergeCell ref="AV86:AW86"/>
    <mergeCell ref="M87:O87"/>
    <mergeCell ref="P87:Q87"/>
    <mergeCell ref="U87:W87"/>
    <mergeCell ref="X87:Y87"/>
    <mergeCell ref="AC87:AE87"/>
    <mergeCell ref="AF87:AG87"/>
    <mergeCell ref="AK87:AM87"/>
    <mergeCell ref="AB86:AB94"/>
    <mergeCell ref="AC86:AE86"/>
    <mergeCell ref="AF86:AG86"/>
    <mergeCell ref="AJ86:AJ94"/>
    <mergeCell ref="AK86:AM86"/>
    <mergeCell ref="AN86:AO86"/>
    <mergeCell ref="AN87:AO87"/>
    <mergeCell ref="AS89:AU89"/>
    <mergeCell ref="AV89:AW89"/>
    <mergeCell ref="M90:O90"/>
    <mergeCell ref="P90:Q90"/>
    <mergeCell ref="U90:W90"/>
    <mergeCell ref="AJ84:AK84"/>
    <mergeCell ref="AR84:AS84"/>
    <mergeCell ref="L86:L94"/>
    <mergeCell ref="M86:O86"/>
    <mergeCell ref="P86:Q86"/>
    <mergeCell ref="T86:T94"/>
    <mergeCell ref="U86:W86"/>
    <mergeCell ref="X86:Y86"/>
    <mergeCell ref="AL83:AM83"/>
    <mergeCell ref="AN83:AO83"/>
    <mergeCell ref="AT83:AU83"/>
    <mergeCell ref="AV83:AW83"/>
    <mergeCell ref="L84:M84"/>
    <mergeCell ref="T84:U84"/>
    <mergeCell ref="AB84:AC84"/>
    <mergeCell ref="N83:O83"/>
    <mergeCell ref="P83:Q83"/>
    <mergeCell ref="V83:W83"/>
    <mergeCell ref="X83:Y83"/>
    <mergeCell ref="AD83:AE83"/>
    <mergeCell ref="AF83:AG83"/>
    <mergeCell ref="L75:L83"/>
    <mergeCell ref="P75:Q75"/>
    <mergeCell ref="T75:T83"/>
    <mergeCell ref="U75:W75"/>
    <mergeCell ref="X75:Y75"/>
    <mergeCell ref="AB75:AB83"/>
    <mergeCell ref="M82:O82"/>
    <mergeCell ref="P82:Q82"/>
    <mergeCell ref="U82:W82"/>
    <mergeCell ref="X82:Y82"/>
    <mergeCell ref="AC82:AE82"/>
    <mergeCell ref="N81:O81"/>
    <mergeCell ref="P81:Q81"/>
    <mergeCell ref="V81:W81"/>
    <mergeCell ref="X81:Y81"/>
    <mergeCell ref="AD81:AE81"/>
    <mergeCell ref="AF81:AG81"/>
    <mergeCell ref="AK79:AM79"/>
    <mergeCell ref="AN79:AO79"/>
    <mergeCell ref="AS79:AU79"/>
    <mergeCell ref="AV79:AW79"/>
    <mergeCell ref="M80:O80"/>
    <mergeCell ref="P80:Q80"/>
    <mergeCell ref="U80:W80"/>
    <mergeCell ref="X80:Y80"/>
    <mergeCell ref="AC80:AE80"/>
    <mergeCell ref="AF80:AG80"/>
    <mergeCell ref="M79:O79"/>
    <mergeCell ref="P79:Q79"/>
    <mergeCell ref="U79:W79"/>
    <mergeCell ref="X79:Y79"/>
    <mergeCell ref="AC79:AE79"/>
    <mergeCell ref="AF79:AG79"/>
    <mergeCell ref="M78:O78"/>
    <mergeCell ref="P78:Q78"/>
    <mergeCell ref="U78:W78"/>
    <mergeCell ref="X78:Y78"/>
    <mergeCell ref="AC78:AE78"/>
    <mergeCell ref="AF78:AG78"/>
    <mergeCell ref="M77:O77"/>
    <mergeCell ref="P77:Q77"/>
    <mergeCell ref="U77:W77"/>
    <mergeCell ref="X77:Y77"/>
    <mergeCell ref="AC77:AE77"/>
    <mergeCell ref="AF77:AG77"/>
    <mergeCell ref="M76:O76"/>
    <mergeCell ref="P76:Q76"/>
    <mergeCell ref="U76:W76"/>
    <mergeCell ref="X76:Y76"/>
    <mergeCell ref="AC76:AE76"/>
    <mergeCell ref="AF76:AG76"/>
    <mergeCell ref="M75:O75"/>
    <mergeCell ref="AC75:AE75"/>
    <mergeCell ref="AF75:AG75"/>
    <mergeCell ref="AV72:AW72"/>
    <mergeCell ref="L73:M73"/>
    <mergeCell ref="T73:U73"/>
    <mergeCell ref="AB73:AC73"/>
    <mergeCell ref="AJ73:AK73"/>
    <mergeCell ref="AR73:AS73"/>
    <mergeCell ref="AV71:AW71"/>
    <mergeCell ref="N72:O72"/>
    <mergeCell ref="P72:Q72"/>
    <mergeCell ref="V72:W72"/>
    <mergeCell ref="X72:Y72"/>
    <mergeCell ref="AD72:AE72"/>
    <mergeCell ref="AF72:AG72"/>
    <mergeCell ref="AL72:AM72"/>
    <mergeCell ref="AN72:AO72"/>
    <mergeCell ref="AT72:AU72"/>
    <mergeCell ref="L64:L72"/>
    <mergeCell ref="AV70:AW70"/>
    <mergeCell ref="M71:O71"/>
    <mergeCell ref="P71:Q71"/>
    <mergeCell ref="U71:W71"/>
    <mergeCell ref="X71:Y71"/>
    <mergeCell ref="AC71:AE71"/>
    <mergeCell ref="AF71:AG71"/>
    <mergeCell ref="AK71:AM71"/>
    <mergeCell ref="P70:Q70"/>
    <mergeCell ref="V70:W70"/>
    <mergeCell ref="X70:Y70"/>
    <mergeCell ref="AV65:AW65"/>
    <mergeCell ref="M66:O66"/>
    <mergeCell ref="P66:Q66"/>
    <mergeCell ref="U66:W66"/>
    <mergeCell ref="X66:Y66"/>
    <mergeCell ref="AC66:AE66"/>
    <mergeCell ref="AF66:AG66"/>
    <mergeCell ref="AK66:AM66"/>
    <mergeCell ref="AN66:AO66"/>
    <mergeCell ref="AS66:AU66"/>
    <mergeCell ref="AV68:AW68"/>
    <mergeCell ref="M69:O69"/>
    <mergeCell ref="P69:Q69"/>
    <mergeCell ref="U69:W69"/>
    <mergeCell ref="X69:Y69"/>
    <mergeCell ref="AC69:AE69"/>
    <mergeCell ref="AF69:AG69"/>
    <mergeCell ref="AK69:AM69"/>
    <mergeCell ref="AN69:AO69"/>
    <mergeCell ref="AS69:AU69"/>
    <mergeCell ref="AV67:AW67"/>
    <mergeCell ref="M68:O68"/>
    <mergeCell ref="P68:Q68"/>
    <mergeCell ref="U68:W68"/>
    <mergeCell ref="X68:Y68"/>
    <mergeCell ref="AC68:AE68"/>
    <mergeCell ref="AF68:AG68"/>
    <mergeCell ref="AK68:AM68"/>
    <mergeCell ref="AN68:AO68"/>
    <mergeCell ref="AS68:AU68"/>
    <mergeCell ref="AV69:AW69"/>
    <mergeCell ref="AV66:AW66"/>
    <mergeCell ref="M67:O67"/>
    <mergeCell ref="M65:O65"/>
    <mergeCell ref="P65:Q65"/>
    <mergeCell ref="U65:W65"/>
    <mergeCell ref="X65:Y65"/>
    <mergeCell ref="AC65:AE65"/>
    <mergeCell ref="AF65:AG65"/>
    <mergeCell ref="AK65:AM65"/>
    <mergeCell ref="AN65:AO65"/>
    <mergeCell ref="AS65:AU65"/>
    <mergeCell ref="AF64:AG64"/>
    <mergeCell ref="AJ64:AJ72"/>
    <mergeCell ref="AK64:AM64"/>
    <mergeCell ref="AN64:AO64"/>
    <mergeCell ref="AR64:AR72"/>
    <mergeCell ref="AS64:AU64"/>
    <mergeCell ref="AN71:AO71"/>
    <mergeCell ref="AS71:AU71"/>
    <mergeCell ref="N70:O70"/>
    <mergeCell ref="AD70:AE70"/>
    <mergeCell ref="AF70:AG70"/>
    <mergeCell ref="AL70:AM70"/>
    <mergeCell ref="AN70:AO70"/>
    <mergeCell ref="AT70:AU70"/>
    <mergeCell ref="AN67:AO67"/>
    <mergeCell ref="AS67:AU67"/>
    <mergeCell ref="M64:O64"/>
    <mergeCell ref="P64:Q64"/>
    <mergeCell ref="T64:T72"/>
    <mergeCell ref="U64:W64"/>
    <mergeCell ref="X64:Y64"/>
    <mergeCell ref="AB64:AB72"/>
    <mergeCell ref="AC64:AE64"/>
    <mergeCell ref="P67:Q67"/>
    <mergeCell ref="U67:W67"/>
    <mergeCell ref="X67:Y67"/>
    <mergeCell ref="AC67:AE67"/>
    <mergeCell ref="AF67:AG67"/>
    <mergeCell ref="AK67:AM67"/>
    <mergeCell ref="AT61:AU61"/>
    <mergeCell ref="AV61:AW61"/>
    <mergeCell ref="L62:M62"/>
    <mergeCell ref="T62:U62"/>
    <mergeCell ref="AB62:AC62"/>
    <mergeCell ref="AJ62:AK62"/>
    <mergeCell ref="L53:L61"/>
    <mergeCell ref="N62:O62"/>
    <mergeCell ref="P62:Q62"/>
    <mergeCell ref="AS58:AU58"/>
    <mergeCell ref="AV58:AW58"/>
    <mergeCell ref="AS57:AU57"/>
    <mergeCell ref="AV57:AW57"/>
    <mergeCell ref="M58:O58"/>
    <mergeCell ref="P58:Q58"/>
    <mergeCell ref="U58:W58"/>
    <mergeCell ref="AS60:AU60"/>
    <mergeCell ref="AV60:AW60"/>
    <mergeCell ref="N61:O61"/>
    <mergeCell ref="P61:Q61"/>
    <mergeCell ref="V61:W61"/>
    <mergeCell ref="X61:Y61"/>
    <mergeCell ref="AD61:AE61"/>
    <mergeCell ref="AF61:AG61"/>
    <mergeCell ref="AL61:AM61"/>
    <mergeCell ref="AN61:AO61"/>
    <mergeCell ref="AT59:AU59"/>
    <mergeCell ref="AV59:AW59"/>
    <mergeCell ref="M60:O60"/>
    <mergeCell ref="P60:Q60"/>
    <mergeCell ref="U60:W60"/>
    <mergeCell ref="X60:Y60"/>
    <mergeCell ref="AC60:AE60"/>
    <mergeCell ref="AF60:AG60"/>
    <mergeCell ref="AK60:AM60"/>
    <mergeCell ref="AN60:AO60"/>
    <mergeCell ref="N59:O59"/>
    <mergeCell ref="P59:Q59"/>
    <mergeCell ref="V59:W59"/>
    <mergeCell ref="X59:Y59"/>
    <mergeCell ref="AD59:AE59"/>
    <mergeCell ref="AF59:AG59"/>
    <mergeCell ref="AL59:AM59"/>
    <mergeCell ref="AN59:AO59"/>
    <mergeCell ref="X58:Y58"/>
    <mergeCell ref="AC58:AE58"/>
    <mergeCell ref="AF58:AG58"/>
    <mergeCell ref="AK58:AM58"/>
    <mergeCell ref="AN58:AO58"/>
    <mergeCell ref="AS56:AU56"/>
    <mergeCell ref="AV56:AW56"/>
    <mergeCell ref="M57:O57"/>
    <mergeCell ref="P57:Q57"/>
    <mergeCell ref="U57:W57"/>
    <mergeCell ref="X57:Y57"/>
    <mergeCell ref="AC57:AE57"/>
    <mergeCell ref="AF57:AG57"/>
    <mergeCell ref="AK57:AM57"/>
    <mergeCell ref="AN57:AO57"/>
    <mergeCell ref="AS55:AU55"/>
    <mergeCell ref="AV55:AW55"/>
    <mergeCell ref="M56:O56"/>
    <mergeCell ref="P56:Q56"/>
    <mergeCell ref="U56:W56"/>
    <mergeCell ref="X56:Y56"/>
    <mergeCell ref="AC56:AE56"/>
    <mergeCell ref="AF56:AG56"/>
    <mergeCell ref="AK56:AM56"/>
    <mergeCell ref="AN56:AO56"/>
    <mergeCell ref="AS54:AU54"/>
    <mergeCell ref="AV54:AW54"/>
    <mergeCell ref="M55:O55"/>
    <mergeCell ref="P55:Q55"/>
    <mergeCell ref="U55:W55"/>
    <mergeCell ref="X55:Y55"/>
    <mergeCell ref="AC55:AE55"/>
    <mergeCell ref="AF55:AG55"/>
    <mergeCell ref="AK55:AM55"/>
    <mergeCell ref="AN55:AO55"/>
    <mergeCell ref="AR53:AR61"/>
    <mergeCell ref="AS53:AU53"/>
    <mergeCell ref="AV53:AW53"/>
    <mergeCell ref="M54:O54"/>
    <mergeCell ref="P54:Q54"/>
    <mergeCell ref="U54:W54"/>
    <mergeCell ref="X54:Y54"/>
    <mergeCell ref="AC54:AE54"/>
    <mergeCell ref="AF54:AG54"/>
    <mergeCell ref="AK54:AM54"/>
    <mergeCell ref="AB53:AB61"/>
    <mergeCell ref="AC53:AE53"/>
    <mergeCell ref="AF53:AG53"/>
    <mergeCell ref="AJ53:AJ61"/>
    <mergeCell ref="AK53:AM53"/>
    <mergeCell ref="AN53:AO53"/>
    <mergeCell ref="AN54:AO54"/>
    <mergeCell ref="M53:O53"/>
    <mergeCell ref="P53:Q53"/>
    <mergeCell ref="T53:T61"/>
    <mergeCell ref="U53:W53"/>
    <mergeCell ref="X53:Y53"/>
    <mergeCell ref="L51:M51"/>
    <mergeCell ref="T51:U51"/>
    <mergeCell ref="AB51:AC51"/>
    <mergeCell ref="AK49:AM49"/>
    <mergeCell ref="AN49:AO49"/>
    <mergeCell ref="AS49:AU49"/>
    <mergeCell ref="AV49:AW49"/>
    <mergeCell ref="N50:O50"/>
    <mergeCell ref="P50:Q50"/>
    <mergeCell ref="V50:W50"/>
    <mergeCell ref="X50:Y50"/>
    <mergeCell ref="AD50:AE50"/>
    <mergeCell ref="AF50:AG50"/>
    <mergeCell ref="AL48:AM48"/>
    <mergeCell ref="AN48:AO48"/>
    <mergeCell ref="AT48:AU48"/>
    <mergeCell ref="AV48:AW48"/>
    <mergeCell ref="M49:O49"/>
    <mergeCell ref="P49:Q49"/>
    <mergeCell ref="U49:W49"/>
    <mergeCell ref="X49:Y49"/>
    <mergeCell ref="AC49:AE49"/>
    <mergeCell ref="AF49:AG49"/>
    <mergeCell ref="N48:O48"/>
    <mergeCell ref="P48:Q48"/>
    <mergeCell ref="V48:W48"/>
    <mergeCell ref="X48:Y48"/>
    <mergeCell ref="AD48:AE48"/>
    <mergeCell ref="AF48:AG48"/>
    <mergeCell ref="L42:L50"/>
    <mergeCell ref="M42:O42"/>
    <mergeCell ref="P42:Q42"/>
    <mergeCell ref="AV45:AW45"/>
    <mergeCell ref="M46:O46"/>
    <mergeCell ref="P46:Q46"/>
    <mergeCell ref="U46:W46"/>
    <mergeCell ref="X46:Y46"/>
    <mergeCell ref="AC46:AE46"/>
    <mergeCell ref="AF46:AG46"/>
    <mergeCell ref="T42:T50"/>
    <mergeCell ref="U42:W42"/>
    <mergeCell ref="X42:Y42"/>
    <mergeCell ref="AB42:AB50"/>
    <mergeCell ref="AC42:AE42"/>
    <mergeCell ref="AF42:AG42"/>
    <mergeCell ref="AK44:AM44"/>
    <mergeCell ref="AN44:AO44"/>
    <mergeCell ref="AS44:AU44"/>
    <mergeCell ref="AV44:AW44"/>
    <mergeCell ref="M45:O45"/>
    <mergeCell ref="P45:Q45"/>
    <mergeCell ref="U45:W45"/>
    <mergeCell ref="X45:Y45"/>
    <mergeCell ref="AC45:AE45"/>
    <mergeCell ref="AF45:AG45"/>
    <mergeCell ref="M44:O44"/>
    <mergeCell ref="P44:Q44"/>
    <mergeCell ref="U44:W44"/>
    <mergeCell ref="X44:Y44"/>
    <mergeCell ref="AC44:AE44"/>
    <mergeCell ref="AF44:AG44"/>
    <mergeCell ref="M43:O43"/>
    <mergeCell ref="P43:Q43"/>
    <mergeCell ref="U43:W43"/>
    <mergeCell ref="X43:Y43"/>
    <mergeCell ref="AC43:AE43"/>
    <mergeCell ref="AF43:AG43"/>
    <mergeCell ref="AJ42:AJ50"/>
    <mergeCell ref="AK42:AM42"/>
    <mergeCell ref="AN42:AO42"/>
    <mergeCell ref="AR42:AR50"/>
    <mergeCell ref="AS42:AU42"/>
    <mergeCell ref="M47:O47"/>
    <mergeCell ref="P47:Q47"/>
    <mergeCell ref="U47:W47"/>
    <mergeCell ref="X47:Y47"/>
    <mergeCell ref="AC47:AE47"/>
    <mergeCell ref="AF47:AG47"/>
    <mergeCell ref="AK45:AM45"/>
    <mergeCell ref="AN45:AO45"/>
    <mergeCell ref="AS45:AU45"/>
    <mergeCell ref="AV42:AW42"/>
    <mergeCell ref="AK43:AM43"/>
    <mergeCell ref="AN43:AO43"/>
    <mergeCell ref="AS43:AU43"/>
    <mergeCell ref="AV43:AW43"/>
    <mergeCell ref="AV39:AW39"/>
    <mergeCell ref="V40:W40"/>
    <mergeCell ref="X40:Y40"/>
    <mergeCell ref="AD40:AE40"/>
    <mergeCell ref="AF40:AG40"/>
    <mergeCell ref="AL40:AM40"/>
    <mergeCell ref="AN40:AO40"/>
    <mergeCell ref="P38:Q38"/>
    <mergeCell ref="U38:W38"/>
    <mergeCell ref="X38:Y38"/>
    <mergeCell ref="AC38:AE38"/>
    <mergeCell ref="AF38:AG38"/>
    <mergeCell ref="AK38:AM38"/>
    <mergeCell ref="AN38:AO38"/>
    <mergeCell ref="AS38:AU38"/>
    <mergeCell ref="T40:U40"/>
    <mergeCell ref="AB40:AC40"/>
    <mergeCell ref="AJ40:AK40"/>
    <mergeCell ref="AR40:AS40"/>
    <mergeCell ref="AV38:AW38"/>
    <mergeCell ref="P39:Q39"/>
    <mergeCell ref="V39:W39"/>
    <mergeCell ref="X39:Y39"/>
    <mergeCell ref="AD39:AE39"/>
    <mergeCell ref="AF39:AG39"/>
    <mergeCell ref="AL39:AM39"/>
    <mergeCell ref="AN39:AO39"/>
    <mergeCell ref="D30:E30"/>
    <mergeCell ref="L31:L39"/>
    <mergeCell ref="M31:O31"/>
    <mergeCell ref="P31:Q31"/>
    <mergeCell ref="T31:T39"/>
    <mergeCell ref="U31:W31"/>
    <mergeCell ref="X31:Y31"/>
    <mergeCell ref="AB31:AB39"/>
    <mergeCell ref="AC31:AE31"/>
    <mergeCell ref="AS33:AU33"/>
    <mergeCell ref="AV36:AW36"/>
    <mergeCell ref="AT40:AU40"/>
    <mergeCell ref="AV40:AW40"/>
    <mergeCell ref="N37:O37"/>
    <mergeCell ref="P37:Q37"/>
    <mergeCell ref="V37:W37"/>
    <mergeCell ref="X37:Y37"/>
    <mergeCell ref="AD37:AE37"/>
    <mergeCell ref="AF37:AG37"/>
    <mergeCell ref="AL37:AM37"/>
    <mergeCell ref="AN37:AO37"/>
    <mergeCell ref="AT37:AU37"/>
    <mergeCell ref="L40:M40"/>
    <mergeCell ref="N39:O39"/>
    <mergeCell ref="AT39:AU39"/>
    <mergeCell ref="AK32:AM32"/>
    <mergeCell ref="M35:O35"/>
    <mergeCell ref="P35:Q35"/>
    <mergeCell ref="U35:W35"/>
    <mergeCell ref="X35:Y35"/>
    <mergeCell ref="AC35:AE35"/>
    <mergeCell ref="AF35:AG35"/>
    <mergeCell ref="AK35:AM35"/>
    <mergeCell ref="AN35:AO35"/>
    <mergeCell ref="AS35:AU35"/>
    <mergeCell ref="AV33:AW33"/>
    <mergeCell ref="AV32:AW32"/>
    <mergeCell ref="M33:O33"/>
    <mergeCell ref="P33:Q33"/>
    <mergeCell ref="U33:W33"/>
    <mergeCell ref="X33:Y33"/>
    <mergeCell ref="AC33:AE33"/>
    <mergeCell ref="AF33:AG33"/>
    <mergeCell ref="AK33:AM33"/>
    <mergeCell ref="AN33:AO33"/>
    <mergeCell ref="M34:O34"/>
    <mergeCell ref="P34:Q34"/>
    <mergeCell ref="U34:W34"/>
    <mergeCell ref="X34:Y34"/>
    <mergeCell ref="AC34:AE34"/>
    <mergeCell ref="AF34:AG34"/>
    <mergeCell ref="AK34:AM34"/>
    <mergeCell ref="AN34:AO34"/>
    <mergeCell ref="AS34:AU34"/>
    <mergeCell ref="AV31:AW31"/>
    <mergeCell ref="M32:O32"/>
    <mergeCell ref="P32:Q32"/>
    <mergeCell ref="U32:W32"/>
    <mergeCell ref="X32:Y32"/>
    <mergeCell ref="AN32:AO32"/>
    <mergeCell ref="AS32:AU32"/>
    <mergeCell ref="AF31:AG31"/>
    <mergeCell ref="AJ31:AJ39"/>
    <mergeCell ref="AK31:AM31"/>
    <mergeCell ref="AN31:AO31"/>
    <mergeCell ref="AR31:AR39"/>
    <mergeCell ref="AS31:AU31"/>
    <mergeCell ref="AV34:AW34"/>
    <mergeCell ref="AV37:AW37"/>
    <mergeCell ref="M38:O38"/>
    <mergeCell ref="A29:C30"/>
    <mergeCell ref="D29:E29"/>
    <mergeCell ref="L29:M29"/>
    <mergeCell ref="T29:U29"/>
    <mergeCell ref="AV35:AW35"/>
    <mergeCell ref="M36:O36"/>
    <mergeCell ref="P36:Q36"/>
    <mergeCell ref="U36:W36"/>
    <mergeCell ref="X36:Y36"/>
    <mergeCell ref="AC36:AE36"/>
    <mergeCell ref="AF36:AG36"/>
    <mergeCell ref="AK36:AM36"/>
    <mergeCell ref="AN36:AO36"/>
    <mergeCell ref="AS36:AU36"/>
    <mergeCell ref="AC32:AE32"/>
    <mergeCell ref="AF32:AG32"/>
    <mergeCell ref="X28:Y28"/>
    <mergeCell ref="AD28:AE28"/>
    <mergeCell ref="AN26:AO26"/>
    <mergeCell ref="AT26:AU26"/>
    <mergeCell ref="AV26:AW26"/>
    <mergeCell ref="H27:I27"/>
    <mergeCell ref="M27:O27"/>
    <mergeCell ref="P27:Q27"/>
    <mergeCell ref="U27:W27"/>
    <mergeCell ref="X27:Y27"/>
    <mergeCell ref="AC27:AE27"/>
    <mergeCell ref="AF27:AG27"/>
    <mergeCell ref="D26:E26"/>
    <mergeCell ref="N26:O26"/>
    <mergeCell ref="P26:Q26"/>
    <mergeCell ref="V26:W26"/>
    <mergeCell ref="X26:Y26"/>
    <mergeCell ref="AD26:AE26"/>
    <mergeCell ref="AF26:AG26"/>
    <mergeCell ref="AL26:AM26"/>
    <mergeCell ref="P28:Q28"/>
    <mergeCell ref="A25:C26"/>
    <mergeCell ref="D25:E25"/>
    <mergeCell ref="M25:O25"/>
    <mergeCell ref="P25:Q25"/>
    <mergeCell ref="U25:W25"/>
    <mergeCell ref="X25:Y25"/>
    <mergeCell ref="AC25:AE25"/>
    <mergeCell ref="AF25:AG25"/>
    <mergeCell ref="AS23:AU23"/>
    <mergeCell ref="AV23:AW23"/>
    <mergeCell ref="M24:O24"/>
    <mergeCell ref="P24:Q24"/>
    <mergeCell ref="U24:W24"/>
    <mergeCell ref="X24:Y24"/>
    <mergeCell ref="AC24:AE24"/>
    <mergeCell ref="AF24:AG24"/>
    <mergeCell ref="AK24:AM24"/>
    <mergeCell ref="AN24:AO24"/>
    <mergeCell ref="H23:I23"/>
    <mergeCell ref="M23:O23"/>
    <mergeCell ref="P23:Q23"/>
    <mergeCell ref="U23:W23"/>
    <mergeCell ref="X23:Y23"/>
    <mergeCell ref="AC23:AE23"/>
    <mergeCell ref="AF23:AG23"/>
    <mergeCell ref="AK23:AM23"/>
    <mergeCell ref="AS25:AU25"/>
    <mergeCell ref="AV25:AW25"/>
    <mergeCell ref="AS24:AU24"/>
    <mergeCell ref="AV24:AW24"/>
    <mergeCell ref="X17:Y17"/>
    <mergeCell ref="AD17:AE17"/>
    <mergeCell ref="AF17:AG17"/>
    <mergeCell ref="AL17:AM17"/>
    <mergeCell ref="AC22:AE22"/>
    <mergeCell ref="AF22:AG22"/>
    <mergeCell ref="AK22:AM22"/>
    <mergeCell ref="AS20:AU20"/>
    <mergeCell ref="AV20:AW20"/>
    <mergeCell ref="M21:O21"/>
    <mergeCell ref="P21:Q21"/>
    <mergeCell ref="U21:W21"/>
    <mergeCell ref="X21:Y21"/>
    <mergeCell ref="AC21:AE21"/>
    <mergeCell ref="AF21:AG21"/>
    <mergeCell ref="AK21:AM21"/>
    <mergeCell ref="AN21:AO21"/>
    <mergeCell ref="AC20:AE20"/>
    <mergeCell ref="AF20:AG20"/>
    <mergeCell ref="AJ20:AJ28"/>
    <mergeCell ref="AK20:AM20"/>
    <mergeCell ref="AN20:AO20"/>
    <mergeCell ref="AR20:AR28"/>
    <mergeCell ref="AN22:AO22"/>
    <mergeCell ref="AN23:AO23"/>
    <mergeCell ref="AK25:AM25"/>
    <mergeCell ref="AN25:AO25"/>
    <mergeCell ref="AT18:AU18"/>
    <mergeCell ref="AV18:AW18"/>
    <mergeCell ref="AS22:AU22"/>
    <mergeCell ref="AV22:AW22"/>
    <mergeCell ref="AS21:AU21"/>
    <mergeCell ref="AF14:AG14"/>
    <mergeCell ref="AK14:AM14"/>
    <mergeCell ref="AN14:AO14"/>
    <mergeCell ref="AS14:AU14"/>
    <mergeCell ref="AV14:AW14"/>
    <mergeCell ref="A15:C15"/>
    <mergeCell ref="D15:E15"/>
    <mergeCell ref="N15:O15"/>
    <mergeCell ref="P15:Q15"/>
    <mergeCell ref="V15:W15"/>
    <mergeCell ref="AC14:AE14"/>
    <mergeCell ref="AR18:AS18"/>
    <mergeCell ref="L20:L28"/>
    <mergeCell ref="M20:O20"/>
    <mergeCell ref="P20:Q20"/>
    <mergeCell ref="T20:T28"/>
    <mergeCell ref="U20:W20"/>
    <mergeCell ref="X20:Y20"/>
    <mergeCell ref="AB20:AB28"/>
    <mergeCell ref="AN17:AO17"/>
    <mergeCell ref="AT17:AU17"/>
    <mergeCell ref="AV17:AW17"/>
    <mergeCell ref="L18:M18"/>
    <mergeCell ref="T18:U18"/>
    <mergeCell ref="AB18:AC18"/>
    <mergeCell ref="AJ18:AK18"/>
    <mergeCell ref="AN16:AO16"/>
    <mergeCell ref="AS16:AU16"/>
    <mergeCell ref="AV16:AW16"/>
    <mergeCell ref="N17:O17"/>
    <mergeCell ref="P17:Q17"/>
    <mergeCell ref="V17:W17"/>
    <mergeCell ref="M9:O9"/>
    <mergeCell ref="P9:Q9"/>
    <mergeCell ref="T9:T17"/>
    <mergeCell ref="AF11:AG11"/>
    <mergeCell ref="AK11:AM11"/>
    <mergeCell ref="AN11:AO11"/>
    <mergeCell ref="AS11:AU11"/>
    <mergeCell ref="AV11:AW11"/>
    <mergeCell ref="A12:C12"/>
    <mergeCell ref="D12:E12"/>
    <mergeCell ref="M12:O12"/>
    <mergeCell ref="P12:Q12"/>
    <mergeCell ref="U12:W12"/>
    <mergeCell ref="AK10:AM10"/>
    <mergeCell ref="AN10:AO10"/>
    <mergeCell ref="AS10:AU10"/>
    <mergeCell ref="AV15:AW15"/>
    <mergeCell ref="B16:C16"/>
    <mergeCell ref="D16:E16"/>
    <mergeCell ref="M16:O16"/>
    <mergeCell ref="P16:Q16"/>
    <mergeCell ref="U16:W16"/>
    <mergeCell ref="X16:Y16"/>
    <mergeCell ref="AC16:AE16"/>
    <mergeCell ref="AF16:AG16"/>
    <mergeCell ref="AK16:AM16"/>
    <mergeCell ref="X15:Y15"/>
    <mergeCell ref="AD15:AE15"/>
    <mergeCell ref="AF15:AG15"/>
    <mergeCell ref="AL15:AM15"/>
    <mergeCell ref="AN15:AO15"/>
    <mergeCell ref="AT15:AU15"/>
    <mergeCell ref="A11:C11"/>
    <mergeCell ref="D11:E11"/>
    <mergeCell ref="M11:O11"/>
    <mergeCell ref="P11:Q11"/>
    <mergeCell ref="U11:W11"/>
    <mergeCell ref="X11:Y11"/>
    <mergeCell ref="AN13:AO13"/>
    <mergeCell ref="AS13:AU13"/>
    <mergeCell ref="AV13:AW13"/>
    <mergeCell ref="B14:C14"/>
    <mergeCell ref="D14:E14"/>
    <mergeCell ref="M14:O14"/>
    <mergeCell ref="P14:Q14"/>
    <mergeCell ref="U14:W14"/>
    <mergeCell ref="X14:Y14"/>
    <mergeCell ref="A1:C1"/>
    <mergeCell ref="AV12:AW12"/>
    <mergeCell ref="A13:C13"/>
    <mergeCell ref="D13:E13"/>
    <mergeCell ref="M13:O13"/>
    <mergeCell ref="P13:Q13"/>
    <mergeCell ref="U13:W13"/>
    <mergeCell ref="X13:Y13"/>
    <mergeCell ref="AC13:AE13"/>
    <mergeCell ref="AF13:AG13"/>
    <mergeCell ref="AK13:AM13"/>
    <mergeCell ref="X12:Y12"/>
    <mergeCell ref="AC12:AE12"/>
    <mergeCell ref="AF12:AG12"/>
    <mergeCell ref="AK12:AM12"/>
    <mergeCell ref="AN12:AO12"/>
    <mergeCell ref="AS12:AU12"/>
    <mergeCell ref="AY3:BJ6"/>
    <mergeCell ref="A5:C5"/>
    <mergeCell ref="D5:I5"/>
    <mergeCell ref="L5:N6"/>
    <mergeCell ref="O5:Q5"/>
    <mergeCell ref="A6:C6"/>
    <mergeCell ref="D6:I6"/>
    <mergeCell ref="O6:Q6"/>
    <mergeCell ref="AK9:AM9"/>
    <mergeCell ref="AN9:AO9"/>
    <mergeCell ref="AR9:AR17"/>
    <mergeCell ref="AS9:AU9"/>
    <mergeCell ref="AV9:AW9"/>
    <mergeCell ref="A10:C10"/>
    <mergeCell ref="D10:E10"/>
    <mergeCell ref="M10:O10"/>
    <mergeCell ref="P10:Q10"/>
    <mergeCell ref="U10:W10"/>
    <mergeCell ref="U9:W9"/>
    <mergeCell ref="X9:Y9"/>
    <mergeCell ref="AB9:AB17"/>
    <mergeCell ref="AC9:AE9"/>
    <mergeCell ref="AF9:AG9"/>
    <mergeCell ref="AJ9:AJ17"/>
    <mergeCell ref="X10:Y10"/>
    <mergeCell ref="AC10:AE10"/>
    <mergeCell ref="AF10:AG10"/>
    <mergeCell ref="AC11:AE11"/>
    <mergeCell ref="A9:C9"/>
    <mergeCell ref="D9:E9"/>
    <mergeCell ref="L9:L17"/>
    <mergeCell ref="AV10:AW10"/>
  </mergeCells>
  <phoneticPr fontId="3"/>
  <conditionalFormatting sqref="L18:N18 P18">
    <cfRule type="expression" dxfId="242" priority="240">
      <formula>COUNTIF($AY$9,"1")=1</formula>
    </cfRule>
    <cfRule type="expression" dxfId="241" priority="239">
      <formula>COUNTIF($AY$9,"2")=1</formula>
    </cfRule>
  </conditionalFormatting>
  <conditionalFormatting sqref="L29:N29 P29">
    <cfRule type="expression" dxfId="240" priority="220">
      <formula>COUNTIF($AY$9,"1")=1</formula>
    </cfRule>
    <cfRule type="expression" dxfId="239" priority="219">
      <formula>COUNTIF($AY$9,"2")=1</formula>
    </cfRule>
  </conditionalFormatting>
  <conditionalFormatting sqref="L40:N40 P40">
    <cfRule type="expression" dxfId="238" priority="199">
      <formula>COUNTIF($AY$9,"2")=1</formula>
    </cfRule>
    <cfRule type="expression" dxfId="237" priority="200">
      <formula>COUNTIF($AY$9,"1")=1</formula>
    </cfRule>
  </conditionalFormatting>
  <conditionalFormatting sqref="L51:N51 P51">
    <cfRule type="expression" dxfId="236" priority="179">
      <formula>COUNTIF($AY$9,"2")=1</formula>
    </cfRule>
    <cfRule type="expression" dxfId="235" priority="180">
      <formula>COUNTIF($AY$9,"1")=1</formula>
    </cfRule>
  </conditionalFormatting>
  <conditionalFormatting sqref="L62:N62 P62">
    <cfRule type="expression" dxfId="234" priority="159">
      <formula>COUNTIF($AY$9,"2")=1</formula>
    </cfRule>
    <cfRule type="expression" dxfId="233" priority="160">
      <formula>COUNTIF($AY$9,"1")=1</formula>
    </cfRule>
  </conditionalFormatting>
  <conditionalFormatting sqref="L73:N73 P73">
    <cfRule type="expression" dxfId="232" priority="140">
      <formula>COUNTIF($AY$9,"1")=1</formula>
    </cfRule>
    <cfRule type="expression" dxfId="231" priority="139">
      <formula>COUNTIF($AY$9,"2")=1</formula>
    </cfRule>
  </conditionalFormatting>
  <conditionalFormatting sqref="L84:N84 P84">
    <cfRule type="expression" dxfId="230" priority="119">
      <formula>COUNTIF($AY$9,"2")=1</formula>
    </cfRule>
    <cfRule type="expression" dxfId="229" priority="120">
      <formula>COUNTIF($AY$9,"1")=1</formula>
    </cfRule>
  </conditionalFormatting>
  <conditionalFormatting sqref="L95:N95 P95">
    <cfRule type="expression" dxfId="228" priority="99">
      <formula>COUNTIF($AY$9,"2")=1</formula>
    </cfRule>
    <cfRule type="expression" dxfId="227" priority="100">
      <formula>COUNTIF($AY$9,"1")=1</formula>
    </cfRule>
  </conditionalFormatting>
  <conditionalFormatting sqref="L106:N106 P106">
    <cfRule type="expression" dxfId="226" priority="80">
      <formula>COUNTIF($AY$9,"1")=1</formula>
    </cfRule>
    <cfRule type="expression" dxfId="225" priority="79">
      <formula>COUNTIF($AY$9,"2")=1</formula>
    </cfRule>
  </conditionalFormatting>
  <conditionalFormatting sqref="L117:N117 P117">
    <cfRule type="expression" dxfId="224" priority="60">
      <formula>COUNTIF($AY$9,"1")=1</formula>
    </cfRule>
    <cfRule type="expression" dxfId="223" priority="59">
      <formula>COUNTIF($AY$9,"2")=1</formula>
    </cfRule>
  </conditionalFormatting>
  <conditionalFormatting sqref="L128:N128 P128">
    <cfRule type="expression" dxfId="222" priority="39">
      <formula>COUNTIF($AY$9,"2")=1</formula>
    </cfRule>
    <cfRule type="expression" dxfId="221" priority="40">
      <formula>COUNTIF($AY$9,"1")=1</formula>
    </cfRule>
  </conditionalFormatting>
  <conditionalFormatting sqref="L139:N139 P139">
    <cfRule type="expression" dxfId="220" priority="19">
      <formula>COUNTIF($AY$9,"2")=1</formula>
    </cfRule>
    <cfRule type="expression" dxfId="219" priority="20">
      <formula>COUNTIF($AY$9,"1")=1</formula>
    </cfRule>
  </conditionalFormatting>
  <conditionalFormatting sqref="L9:Q17">
    <cfRule type="expression" dxfId="218" priority="238">
      <formula>COUNTIF($AY$9,"1")=1</formula>
    </cfRule>
    <cfRule type="expression" dxfId="217" priority="237">
      <formula>COUNTIF($AY$9,"2")=1</formula>
    </cfRule>
  </conditionalFormatting>
  <conditionalFormatting sqref="L20:Q28">
    <cfRule type="expression" dxfId="216" priority="218">
      <formula>COUNTIF($AY$9,"1")=1</formula>
    </cfRule>
    <cfRule type="expression" dxfId="215" priority="217">
      <formula>COUNTIF($AY$9,"2")=1</formula>
    </cfRule>
  </conditionalFormatting>
  <conditionalFormatting sqref="L31:Q39">
    <cfRule type="expression" dxfId="214" priority="197">
      <formula>COUNTIF($AY$9,"2")=1</formula>
    </cfRule>
    <cfRule type="expression" dxfId="213" priority="198">
      <formula>COUNTIF($AY$9,"1")=1</formula>
    </cfRule>
  </conditionalFormatting>
  <conditionalFormatting sqref="L42:Q50">
    <cfRule type="expression" dxfId="212" priority="177">
      <formula>COUNTIF($AY$9,"2")=1</formula>
    </cfRule>
    <cfRule type="expression" dxfId="211" priority="178">
      <formula>COUNTIF($AY$9,"1")=1</formula>
    </cfRule>
  </conditionalFormatting>
  <conditionalFormatting sqref="L53:Q61">
    <cfRule type="expression" dxfId="210" priority="157">
      <formula>COUNTIF($AY$9,"2")=1</formula>
    </cfRule>
    <cfRule type="expression" dxfId="209" priority="158">
      <formula>COUNTIF($AY$9,"1")=1</formula>
    </cfRule>
  </conditionalFormatting>
  <conditionalFormatting sqref="L64:Q72">
    <cfRule type="expression" dxfId="208" priority="137">
      <formula>COUNTIF($AY$9,"2")=1</formula>
    </cfRule>
    <cfRule type="expression" dxfId="207" priority="138">
      <formula>COUNTIF($AY$9,"1")=1</formula>
    </cfRule>
  </conditionalFormatting>
  <conditionalFormatting sqref="L75:Q83">
    <cfRule type="expression" dxfId="206" priority="118">
      <formula>COUNTIF($AY$9,"1")=1</formula>
    </cfRule>
    <cfRule type="expression" dxfId="205" priority="117">
      <formula>COUNTIF($AY$9,"2")=1</formula>
    </cfRule>
  </conditionalFormatting>
  <conditionalFormatting sqref="L86:Q94">
    <cfRule type="expression" dxfId="204" priority="97">
      <formula>COUNTIF($AY$9,"2")=1</formula>
    </cfRule>
    <cfRule type="expression" dxfId="203" priority="98">
      <formula>COUNTIF($AY$9,"1")=1</formula>
    </cfRule>
  </conditionalFormatting>
  <conditionalFormatting sqref="L97:Q105">
    <cfRule type="expression" dxfId="202" priority="78">
      <formula>COUNTIF($AY$9,"1")=1</formula>
    </cfRule>
    <cfRule type="expression" dxfId="201" priority="77">
      <formula>COUNTIF($AY$9,"2")=1</formula>
    </cfRule>
  </conditionalFormatting>
  <conditionalFormatting sqref="L108:Q116">
    <cfRule type="expression" dxfId="200" priority="58">
      <formula>COUNTIF($AY$9,"1")=1</formula>
    </cfRule>
    <cfRule type="expression" dxfId="199" priority="57">
      <formula>COUNTIF($AY$9,"2")=1</formula>
    </cfRule>
  </conditionalFormatting>
  <conditionalFormatting sqref="L119:Q127">
    <cfRule type="expression" dxfId="198" priority="37">
      <formula>COUNTIF($AY$9,"2")=1</formula>
    </cfRule>
    <cfRule type="expression" dxfId="197" priority="38">
      <formula>COUNTIF($AY$9,"1")=1</formula>
    </cfRule>
  </conditionalFormatting>
  <conditionalFormatting sqref="L130:Q138">
    <cfRule type="expression" dxfId="196" priority="18">
      <formula>COUNTIF($AY$9,"1")=1</formula>
    </cfRule>
    <cfRule type="expression" dxfId="195" priority="17">
      <formula>COUNTIF($AY$9,"2")=1</formula>
    </cfRule>
  </conditionalFormatting>
  <conditionalFormatting sqref="T18:V18 X18">
    <cfRule type="expression" dxfId="194" priority="236">
      <formula>COUNTIF($AY$9,"1")=1</formula>
    </cfRule>
    <cfRule type="expression" dxfId="193" priority="235">
      <formula>COUNTIF($AY$9,"2")=1</formula>
    </cfRule>
  </conditionalFormatting>
  <conditionalFormatting sqref="T29:V29 X29">
    <cfRule type="expression" dxfId="192" priority="216">
      <formula>COUNTIF($AY$9,"1")=1</formula>
    </cfRule>
    <cfRule type="expression" dxfId="191" priority="215">
      <formula>COUNTIF($AY$9,"2")=1</formula>
    </cfRule>
  </conditionalFormatting>
  <conditionalFormatting sqref="T40:V40 X40">
    <cfRule type="expression" dxfId="190" priority="195">
      <formula>COUNTIF($AY$9,"2")=1</formula>
    </cfRule>
    <cfRule type="expression" dxfId="189" priority="196">
      <formula>COUNTIF($AY$9,"1")=1</formula>
    </cfRule>
  </conditionalFormatting>
  <conditionalFormatting sqref="T51:V51 X51">
    <cfRule type="expression" dxfId="188" priority="175">
      <formula>COUNTIF($AY$9,"2")=1</formula>
    </cfRule>
    <cfRule type="expression" dxfId="187" priority="176">
      <formula>COUNTIF($AY$9,"1")=1</formula>
    </cfRule>
  </conditionalFormatting>
  <conditionalFormatting sqref="T62:V62 X62">
    <cfRule type="expression" dxfId="186" priority="156">
      <formula>COUNTIF($AY$9,"1")=1</formula>
    </cfRule>
    <cfRule type="expression" dxfId="185" priority="155">
      <formula>COUNTIF($AY$9,"2")=1</formula>
    </cfRule>
  </conditionalFormatting>
  <conditionalFormatting sqref="T73:V73 X73">
    <cfRule type="expression" dxfId="184" priority="136">
      <formula>COUNTIF($AY$9,"1")=1</formula>
    </cfRule>
    <cfRule type="expression" dxfId="183" priority="135">
      <formula>COUNTIF($AY$9,"2")=1</formula>
    </cfRule>
  </conditionalFormatting>
  <conditionalFormatting sqref="T84:V84 X84">
    <cfRule type="expression" dxfId="182" priority="116">
      <formula>COUNTIF($AY$9,"1")=1</formula>
    </cfRule>
    <cfRule type="expression" dxfId="181" priority="115">
      <formula>COUNTIF($AY$9,"2")=1</formula>
    </cfRule>
  </conditionalFormatting>
  <conditionalFormatting sqref="T95:V95 X95">
    <cfRule type="expression" dxfId="180" priority="95">
      <formula>COUNTIF($AY$9,"2")=1</formula>
    </cfRule>
    <cfRule type="expression" dxfId="179" priority="96">
      <formula>COUNTIF($AY$9,"1")=1</formula>
    </cfRule>
  </conditionalFormatting>
  <conditionalFormatting sqref="T106:V106 X106">
    <cfRule type="expression" dxfId="178" priority="75">
      <formula>COUNTIF($AY$9,"2")=1</formula>
    </cfRule>
    <cfRule type="expression" dxfId="177" priority="76">
      <formula>COUNTIF($AY$9,"1")=1</formula>
    </cfRule>
  </conditionalFormatting>
  <conditionalFormatting sqref="T117:V117 X117">
    <cfRule type="expression" dxfId="176" priority="55">
      <formula>COUNTIF($AY$9,"2")=1</formula>
    </cfRule>
    <cfRule type="expression" dxfId="175" priority="56">
      <formula>COUNTIF($AY$9,"1")=1</formula>
    </cfRule>
  </conditionalFormatting>
  <conditionalFormatting sqref="T128:V128 X128">
    <cfRule type="expression" dxfId="174" priority="36">
      <formula>COUNTIF($AY$9,"1")=1</formula>
    </cfRule>
    <cfRule type="expression" dxfId="173" priority="35">
      <formula>COUNTIF($AY$9,"2")=1</formula>
    </cfRule>
  </conditionalFormatting>
  <conditionalFormatting sqref="T139:V139 X139">
    <cfRule type="expression" dxfId="172" priority="16">
      <formula>COUNTIF($AY$9,"1")=1</formula>
    </cfRule>
    <cfRule type="expression" dxfId="171" priority="15">
      <formula>COUNTIF($AY$9,"2")=1</formula>
    </cfRule>
  </conditionalFormatting>
  <conditionalFormatting sqref="T9:Y17">
    <cfRule type="expression" dxfId="170" priority="233">
      <formula>COUNTIF($AY$9,"2")=1</formula>
    </cfRule>
    <cfRule type="expression" dxfId="169" priority="234">
      <formula>COUNTIF($AY$9,"1")=1</formula>
    </cfRule>
  </conditionalFormatting>
  <conditionalFormatting sqref="T20:Y28">
    <cfRule type="expression" dxfId="168" priority="213">
      <formula>COUNTIF($AY$9,"2")=1</formula>
    </cfRule>
    <cfRule type="expression" dxfId="167" priority="214">
      <formula>COUNTIF($AY$9,"1")=1</formula>
    </cfRule>
  </conditionalFormatting>
  <conditionalFormatting sqref="T31:Y39">
    <cfRule type="expression" dxfId="166" priority="193">
      <formula>COUNTIF($AY$9,"2")=1</formula>
    </cfRule>
    <cfRule type="expression" dxfId="165" priority="194">
      <formula>COUNTIF($AY$9,"1")=1</formula>
    </cfRule>
  </conditionalFormatting>
  <conditionalFormatting sqref="T42:Y50">
    <cfRule type="expression" dxfId="164" priority="174">
      <formula>COUNTIF($AY$9,"1")=1</formula>
    </cfRule>
    <cfRule type="expression" dxfId="163" priority="173">
      <formula>COUNTIF($AY$9,"2")=1</formula>
    </cfRule>
  </conditionalFormatting>
  <conditionalFormatting sqref="T53:Y61">
    <cfRule type="expression" dxfId="162" priority="154">
      <formula>COUNTIF($AY$9,"1")=1</formula>
    </cfRule>
    <cfRule type="expression" dxfId="161" priority="153">
      <formula>COUNTIF($AY$9,"2")=1</formula>
    </cfRule>
  </conditionalFormatting>
  <conditionalFormatting sqref="T64:Y72">
    <cfRule type="expression" dxfId="160" priority="134">
      <formula>COUNTIF($AY$9,"1")=1</formula>
    </cfRule>
    <cfRule type="expression" dxfId="159" priority="133">
      <formula>COUNTIF($AY$9,"2")=1</formula>
    </cfRule>
  </conditionalFormatting>
  <conditionalFormatting sqref="T75:Y83">
    <cfRule type="expression" dxfId="158" priority="114">
      <formula>COUNTIF($AY$9,"1")=1</formula>
    </cfRule>
    <cfRule type="expression" dxfId="157" priority="113">
      <formula>COUNTIF($AY$9,"2")=1</formula>
    </cfRule>
  </conditionalFormatting>
  <conditionalFormatting sqref="T86:Y94">
    <cfRule type="expression" dxfId="156" priority="94">
      <formula>COUNTIF($AY$9,"1")=1</formula>
    </cfRule>
    <cfRule type="expression" dxfId="155" priority="93">
      <formula>COUNTIF($AY$9,"2")=1</formula>
    </cfRule>
  </conditionalFormatting>
  <conditionalFormatting sqref="T97:Y105">
    <cfRule type="expression" dxfId="154" priority="73">
      <formula>COUNTIF($AY$9,"2")=1</formula>
    </cfRule>
    <cfRule type="expression" dxfId="153" priority="74">
      <formula>COUNTIF($AY$9,"1")=1</formula>
    </cfRule>
  </conditionalFormatting>
  <conditionalFormatting sqref="T108:Y116">
    <cfRule type="expression" dxfId="152" priority="54">
      <formula>COUNTIF($AY$9,"1")=1</formula>
    </cfRule>
    <cfRule type="expression" dxfId="151" priority="53">
      <formula>COUNTIF($AY$9,"2")=1</formula>
    </cfRule>
  </conditionalFormatting>
  <conditionalFormatting sqref="T119:Y127">
    <cfRule type="expression" dxfId="150" priority="33">
      <formula>COUNTIF($AY$9,"2")=1</formula>
    </cfRule>
    <cfRule type="expression" dxfId="149" priority="34">
      <formula>COUNTIF($AY$9,"1")=1</formula>
    </cfRule>
  </conditionalFormatting>
  <conditionalFormatting sqref="T130:Y138">
    <cfRule type="expression" dxfId="148" priority="13">
      <formula>COUNTIF($AY$9,"2")=1</formula>
    </cfRule>
    <cfRule type="expression" dxfId="147" priority="14">
      <formula>COUNTIF($AY$9,"1")=1</formula>
    </cfRule>
  </conditionalFormatting>
  <conditionalFormatting sqref="AB18:AD18 AF18">
    <cfRule type="expression" dxfId="146" priority="232">
      <formula>COUNTIF($AY$9,"1")=1</formula>
    </cfRule>
    <cfRule type="expression" dxfId="145" priority="231">
      <formula>COUNTIF($AY$9,"2")=1</formula>
    </cfRule>
  </conditionalFormatting>
  <conditionalFormatting sqref="AB29:AD29 AF29">
    <cfRule type="expression" dxfId="144" priority="211">
      <formula>COUNTIF($AY$9,"2")=1</formula>
    </cfRule>
    <cfRule type="expression" dxfId="143" priority="212">
      <formula>COUNTIF($AY$9,"1")=1</formula>
    </cfRule>
  </conditionalFormatting>
  <conditionalFormatting sqref="AB40:AD40 AF40">
    <cfRule type="expression" dxfId="142" priority="191">
      <formula>COUNTIF($AY$9,"2")=1</formula>
    </cfRule>
    <cfRule type="expression" dxfId="141" priority="192">
      <formula>COUNTIF($AY$9,"1")=1</formula>
    </cfRule>
  </conditionalFormatting>
  <conditionalFormatting sqref="AB51:AD51 AF51">
    <cfRule type="expression" dxfId="140" priority="171">
      <formula>COUNTIF($AY$9,"2")=1</formula>
    </cfRule>
    <cfRule type="expression" dxfId="139" priority="172">
      <formula>COUNTIF($AY$9,"1")=1</formula>
    </cfRule>
  </conditionalFormatting>
  <conditionalFormatting sqref="AB62:AD62 AF62">
    <cfRule type="expression" dxfId="138" priority="152">
      <formula>COUNTIF($AY$9,"1")=1</formula>
    </cfRule>
    <cfRule type="expression" dxfId="137" priority="151">
      <formula>COUNTIF($AY$9,"2")=1</formula>
    </cfRule>
  </conditionalFormatting>
  <conditionalFormatting sqref="AB73:AD73 AF73">
    <cfRule type="expression" dxfId="136" priority="132">
      <formula>COUNTIF($AY$9,"1")=1</formula>
    </cfRule>
    <cfRule type="expression" dxfId="135" priority="131">
      <formula>COUNTIF($AY$9,"2")=1</formula>
    </cfRule>
  </conditionalFormatting>
  <conditionalFormatting sqref="AB84:AD84 AF84">
    <cfRule type="expression" dxfId="134" priority="112">
      <formula>COUNTIF($AY$9,"1")=1</formula>
    </cfRule>
    <cfRule type="expression" dxfId="133" priority="111">
      <formula>COUNTIF($AY$9,"2")=1</formula>
    </cfRule>
  </conditionalFormatting>
  <conditionalFormatting sqref="AB95:AD95 AF95">
    <cfRule type="expression" dxfId="132" priority="91">
      <formula>COUNTIF($AY$9,"2")=1</formula>
    </cfRule>
    <cfRule type="expression" dxfId="131" priority="92">
      <formula>COUNTIF($AY$9,"1")=1</formula>
    </cfRule>
  </conditionalFormatting>
  <conditionalFormatting sqref="AB106:AD106 AF106">
    <cfRule type="expression" dxfId="130" priority="72">
      <formula>COUNTIF($AY$9,"1")=1</formula>
    </cfRule>
    <cfRule type="expression" dxfId="129" priority="71">
      <formula>COUNTIF($AY$9,"2")=1</formula>
    </cfRule>
  </conditionalFormatting>
  <conditionalFormatting sqref="AB117:AD117 AF117">
    <cfRule type="expression" dxfId="128" priority="52">
      <formula>COUNTIF($AY$9,"1")=1</formula>
    </cfRule>
    <cfRule type="expression" dxfId="127" priority="51">
      <formula>COUNTIF($AY$9,"2")=1</formula>
    </cfRule>
  </conditionalFormatting>
  <conditionalFormatting sqref="AB128:AD128 AF128">
    <cfRule type="expression" dxfId="126" priority="31">
      <formula>COUNTIF($AY$9,"2")=1</formula>
    </cfRule>
    <cfRule type="expression" dxfId="125" priority="32">
      <formula>COUNTIF($AY$9,"1")=1</formula>
    </cfRule>
  </conditionalFormatting>
  <conditionalFormatting sqref="AB139:AD139 AF139">
    <cfRule type="expression" dxfId="124" priority="11">
      <formula>COUNTIF($AY$9,"2")=1</formula>
    </cfRule>
    <cfRule type="expression" dxfId="123" priority="12">
      <formula>COUNTIF($AY$9,"1")=1</formula>
    </cfRule>
  </conditionalFormatting>
  <conditionalFormatting sqref="AB9:AG17">
    <cfRule type="expression" dxfId="122" priority="230">
      <formula>COUNTIF($AY$9,"1")=1</formula>
    </cfRule>
    <cfRule type="expression" dxfId="121" priority="229">
      <formula>COUNTIF($AY$9,"2")=1</formula>
    </cfRule>
  </conditionalFormatting>
  <conditionalFormatting sqref="AB20:AG28">
    <cfRule type="expression" dxfId="120" priority="210">
      <formula>COUNTIF($AY$9,"1")=1</formula>
    </cfRule>
    <cfRule type="expression" dxfId="119" priority="209">
      <formula>COUNTIF($AY$9,"2")=1</formula>
    </cfRule>
  </conditionalFormatting>
  <conditionalFormatting sqref="AB31:AG39">
    <cfRule type="expression" dxfId="118" priority="190">
      <formula>COUNTIF($AY$9,"1")=1</formula>
    </cfRule>
    <cfRule type="expression" dxfId="117" priority="189">
      <formula>COUNTIF($AY$9,"2")=1</formula>
    </cfRule>
  </conditionalFormatting>
  <conditionalFormatting sqref="AB42:AG50">
    <cfRule type="expression" dxfId="116" priority="170">
      <formula>COUNTIF($AY$9,"1")=1</formula>
    </cfRule>
    <cfRule type="expression" dxfId="115" priority="169">
      <formula>COUNTIF($AY$9,"2")=1</formula>
    </cfRule>
  </conditionalFormatting>
  <conditionalFormatting sqref="AB53:AG61">
    <cfRule type="expression" dxfId="114" priority="149">
      <formula>COUNTIF($AY$9,"2")=1</formula>
    </cfRule>
    <cfRule type="expression" dxfId="113" priority="150">
      <formula>COUNTIF($AY$9,"1")=1</formula>
    </cfRule>
  </conditionalFormatting>
  <conditionalFormatting sqref="AB64:AG72">
    <cfRule type="expression" dxfId="112" priority="129">
      <formula>COUNTIF($AY$9,"2")=1</formula>
    </cfRule>
    <cfRule type="expression" dxfId="111" priority="130">
      <formula>COUNTIF($AY$9,"1")=1</formula>
    </cfRule>
  </conditionalFormatting>
  <conditionalFormatting sqref="AB75:AG83">
    <cfRule type="expression" dxfId="110" priority="110">
      <formula>COUNTIF($AY$9,"1")=1</formula>
    </cfRule>
    <cfRule type="expression" dxfId="109" priority="109">
      <formula>COUNTIF($AY$9,"2")=1</formula>
    </cfRule>
  </conditionalFormatting>
  <conditionalFormatting sqref="AB86:AG94">
    <cfRule type="expression" dxfId="108" priority="89">
      <formula>COUNTIF($AY$9,"2")=1</formula>
    </cfRule>
    <cfRule type="expression" dxfId="107" priority="90">
      <formula>COUNTIF($AY$9,"1")=1</formula>
    </cfRule>
  </conditionalFormatting>
  <conditionalFormatting sqref="AB97:AG105">
    <cfRule type="expression" dxfId="106" priority="69">
      <formula>COUNTIF($AY$9,"2")=1</formula>
    </cfRule>
    <cfRule type="expression" dxfId="105" priority="70">
      <formula>COUNTIF($AY$9,"1")=1</formula>
    </cfRule>
  </conditionalFormatting>
  <conditionalFormatting sqref="AB108:AG116">
    <cfRule type="expression" dxfId="104" priority="49">
      <formula>COUNTIF($AY$9,"2")=1</formula>
    </cfRule>
    <cfRule type="expression" dxfId="103" priority="50">
      <formula>COUNTIF($AY$9,"1")=1</formula>
    </cfRule>
  </conditionalFormatting>
  <conditionalFormatting sqref="AB119:AG127">
    <cfRule type="expression" dxfId="102" priority="30">
      <formula>COUNTIF($AY$9,"1")=1</formula>
    </cfRule>
    <cfRule type="expression" dxfId="101" priority="29">
      <formula>COUNTIF($AY$9,"2")=1</formula>
    </cfRule>
  </conditionalFormatting>
  <conditionalFormatting sqref="AB130:AG138">
    <cfRule type="expression" dxfId="100" priority="9">
      <formula>COUNTIF($AY$9,"2")=1</formula>
    </cfRule>
    <cfRule type="expression" dxfId="99" priority="10">
      <formula>COUNTIF($AY$9,"1")=1</formula>
    </cfRule>
  </conditionalFormatting>
  <conditionalFormatting sqref="AJ18:AL18 AN18">
    <cfRule type="expression" dxfId="98" priority="227">
      <formula>COUNTIF($AY$9,"2")=1</formula>
    </cfRule>
    <cfRule type="expression" dxfId="97" priority="228">
      <formula>COUNTIF($AY$9,"1")=1</formula>
    </cfRule>
  </conditionalFormatting>
  <conditionalFormatting sqref="AJ29:AL29 AN29">
    <cfRule type="expression" dxfId="96" priority="208">
      <formula>COUNTIF($AY$9,"1")=1</formula>
    </cfRule>
    <cfRule type="expression" dxfId="95" priority="207">
      <formula>COUNTIF($AY$9,"2")=1</formula>
    </cfRule>
  </conditionalFormatting>
  <conditionalFormatting sqref="AJ40:AL40 AN40">
    <cfRule type="expression" dxfId="94" priority="187">
      <formula>COUNTIF($AY$9,"2")=1</formula>
    </cfRule>
    <cfRule type="expression" dxfId="93" priority="188">
      <formula>COUNTIF($AY$9,"1")=1</formula>
    </cfRule>
  </conditionalFormatting>
  <conditionalFormatting sqref="AJ51:AL51 AN51">
    <cfRule type="expression" dxfId="92" priority="168">
      <formula>COUNTIF($AY$9,"1")=1</formula>
    </cfRule>
    <cfRule type="expression" dxfId="91" priority="167">
      <formula>COUNTIF($AY$9,"2")=1</formula>
    </cfRule>
  </conditionalFormatting>
  <conditionalFormatting sqref="AJ62:AL62 AN62">
    <cfRule type="expression" dxfId="90" priority="148">
      <formula>COUNTIF($AY$9,"1")=1</formula>
    </cfRule>
    <cfRule type="expression" dxfId="89" priority="147">
      <formula>COUNTIF($AY$9,"2")=1</formula>
    </cfRule>
  </conditionalFormatting>
  <conditionalFormatting sqref="AJ73:AL73 AN73">
    <cfRule type="expression" dxfId="88" priority="127">
      <formula>COUNTIF($AY$9,"2")=1</formula>
    </cfRule>
    <cfRule type="expression" dxfId="87" priority="128">
      <formula>COUNTIF($AY$9,"1")=1</formula>
    </cfRule>
  </conditionalFormatting>
  <conditionalFormatting sqref="AJ84:AL84 AN84">
    <cfRule type="expression" dxfId="86" priority="108">
      <formula>COUNTIF($AY$9,"1")=1</formula>
    </cfRule>
    <cfRule type="expression" dxfId="85" priority="107">
      <formula>COUNTIF($AY$9,"2")=1</formula>
    </cfRule>
  </conditionalFormatting>
  <conditionalFormatting sqref="AJ95:AL95 AN95">
    <cfRule type="expression" dxfId="84" priority="88">
      <formula>COUNTIF($AY$9,"1")=1</formula>
    </cfRule>
    <cfRule type="expression" dxfId="83" priority="87">
      <formula>COUNTIF($AY$9,"2")=1</formula>
    </cfRule>
  </conditionalFormatting>
  <conditionalFormatting sqref="AJ106:AL106 AN106">
    <cfRule type="expression" dxfId="82" priority="67">
      <formula>COUNTIF($AY$9,"2")=1</formula>
    </cfRule>
    <cfRule type="expression" dxfId="81" priority="68">
      <formula>COUNTIF($AY$9,"1")=1</formula>
    </cfRule>
  </conditionalFormatting>
  <conditionalFormatting sqref="AJ117:AL117 AN117">
    <cfRule type="expression" dxfId="80" priority="47">
      <formula>COUNTIF($AY$9,"2")=1</formula>
    </cfRule>
    <cfRule type="expression" dxfId="79" priority="48">
      <formula>COUNTIF($AY$9,"1")=1</formula>
    </cfRule>
  </conditionalFormatting>
  <conditionalFormatting sqref="AJ128:AL128 AN128">
    <cfRule type="expression" dxfId="78" priority="27">
      <formula>COUNTIF($AY$9,"2")=1</formula>
    </cfRule>
    <cfRule type="expression" dxfId="77" priority="28">
      <formula>COUNTIF($AY$9,"1")=1</formula>
    </cfRule>
  </conditionalFormatting>
  <conditionalFormatting sqref="AJ139:AL139 AN139">
    <cfRule type="expression" dxfId="76" priority="7">
      <formula>COUNTIF($AY$9,"2")=1</formula>
    </cfRule>
    <cfRule type="expression" dxfId="75" priority="8">
      <formula>COUNTIF($AY$9,"1")=1</formula>
    </cfRule>
  </conditionalFormatting>
  <conditionalFormatting sqref="AJ9:AO17">
    <cfRule type="expression" dxfId="74" priority="226">
      <formula>COUNTIF($AY$9,"1")=1</formula>
    </cfRule>
    <cfRule type="expression" dxfId="73" priority="225">
      <formula>COUNTIF($AY$9,"2")=1</formula>
    </cfRule>
  </conditionalFormatting>
  <conditionalFormatting sqref="AJ20:AO28">
    <cfRule type="expression" dxfId="72" priority="205">
      <formula>COUNTIF($AY$9,"2")=1</formula>
    </cfRule>
    <cfRule type="expression" dxfId="71" priority="206">
      <formula>COUNTIF($AY$9,"1")=1</formula>
    </cfRule>
  </conditionalFormatting>
  <conditionalFormatting sqref="AJ31:AO39">
    <cfRule type="expression" dxfId="70" priority="185">
      <formula>COUNTIF($AY$9,"2")=1</formula>
    </cfRule>
    <cfRule type="expression" dxfId="69" priority="186">
      <formula>COUNTIF($AY$9,"1")=1</formula>
    </cfRule>
  </conditionalFormatting>
  <conditionalFormatting sqref="AJ42:AO50">
    <cfRule type="expression" dxfId="68" priority="166">
      <formula>COUNTIF($AY$9,"1")=1</formula>
    </cfRule>
    <cfRule type="expression" dxfId="67" priority="165">
      <formula>COUNTIF($AY$9,"2")=1</formula>
    </cfRule>
  </conditionalFormatting>
  <conditionalFormatting sqref="AJ53:AO61">
    <cfRule type="expression" dxfId="66" priority="146">
      <formula>COUNTIF($AY$9,"1")=1</formula>
    </cfRule>
    <cfRule type="expression" dxfId="65" priority="145">
      <formula>COUNTIF($AY$9,"2")=1</formula>
    </cfRule>
  </conditionalFormatting>
  <conditionalFormatting sqref="AJ64:AO72">
    <cfRule type="expression" dxfId="64" priority="126">
      <formula>COUNTIF($AY$9,"1")=1</formula>
    </cfRule>
    <cfRule type="expression" dxfId="63" priority="125">
      <formula>COUNTIF($AY$9,"2")=1</formula>
    </cfRule>
  </conditionalFormatting>
  <conditionalFormatting sqref="AJ75:AO83">
    <cfRule type="expression" dxfId="62" priority="105">
      <formula>COUNTIF($AY$9,"2")=1</formula>
    </cfRule>
    <cfRule type="expression" dxfId="61" priority="106">
      <formula>COUNTIF($AY$9,"1")=1</formula>
    </cfRule>
  </conditionalFormatting>
  <conditionalFormatting sqref="AJ86:AO94">
    <cfRule type="expression" dxfId="60" priority="85">
      <formula>COUNTIF($AY$9,"2")=1</formula>
    </cfRule>
    <cfRule type="expression" dxfId="59" priority="86">
      <formula>COUNTIF($AY$9,"1")=1</formula>
    </cfRule>
  </conditionalFormatting>
  <conditionalFormatting sqref="AJ97:AO105">
    <cfRule type="expression" dxfId="58" priority="65">
      <formula>COUNTIF($AY$9,"2")=1</formula>
    </cfRule>
    <cfRule type="expression" dxfId="57" priority="66">
      <formula>COUNTIF($AY$9,"1")=1</formula>
    </cfRule>
  </conditionalFormatting>
  <conditionalFormatting sqref="AJ108:AO116">
    <cfRule type="expression" dxfId="56" priority="45">
      <formula>COUNTIF($AY$9,"2")=1</formula>
    </cfRule>
    <cfRule type="expression" dxfId="55" priority="46">
      <formula>COUNTIF($AY$9,"1")=1</formula>
    </cfRule>
  </conditionalFormatting>
  <conditionalFormatting sqref="AJ119:AO127">
    <cfRule type="expression" dxfId="54" priority="25">
      <formula>COUNTIF($AY$9,"2")=1</formula>
    </cfRule>
    <cfRule type="expression" dxfId="53" priority="26">
      <formula>COUNTIF($AY$9,"1")=1</formula>
    </cfRule>
  </conditionalFormatting>
  <conditionalFormatting sqref="AJ130:AO138">
    <cfRule type="expression" dxfId="52" priority="6">
      <formula>COUNTIF($AY$9,"1")=1</formula>
    </cfRule>
    <cfRule type="expression" dxfId="51" priority="5">
      <formula>COUNTIF($AY$9,"2")=1</formula>
    </cfRule>
  </conditionalFormatting>
  <conditionalFormatting sqref="AR18:AT18 AV18">
    <cfRule type="expression" dxfId="50" priority="224">
      <formula>COUNTIF($AY$9,"1")=1</formula>
    </cfRule>
    <cfRule type="expression" dxfId="49" priority="223">
      <formula>COUNTIF($AY$9,"2")=1</formula>
    </cfRule>
  </conditionalFormatting>
  <conditionalFormatting sqref="AR29:AT29 AV29">
    <cfRule type="expression" dxfId="48" priority="203">
      <formula>COUNTIF($AY$9,"2")=1</formula>
    </cfRule>
    <cfRule type="expression" dxfId="47" priority="204">
      <formula>COUNTIF($AY$9,"1")=1</formula>
    </cfRule>
  </conditionalFormatting>
  <conditionalFormatting sqref="AR40:AT40 AV40">
    <cfRule type="expression" dxfId="46" priority="183">
      <formula>COUNTIF($AY$9,"2")=1</formula>
    </cfRule>
    <cfRule type="expression" dxfId="45" priority="184">
      <formula>COUNTIF($AY$9,"1")=1</formula>
    </cfRule>
  </conditionalFormatting>
  <conditionalFormatting sqref="AR51:AT51 AV51">
    <cfRule type="expression" dxfId="44" priority="164">
      <formula>COUNTIF($AY$9,"1")=1</formula>
    </cfRule>
    <cfRule type="expression" dxfId="43" priority="163">
      <formula>COUNTIF($AY$9,"2")=1</formula>
    </cfRule>
  </conditionalFormatting>
  <conditionalFormatting sqref="AR62:AT62 AV62">
    <cfRule type="expression" dxfId="42" priority="144">
      <formula>COUNTIF($AY$9,"1")=1</formula>
    </cfRule>
    <cfRule type="expression" dxfId="41" priority="143">
      <formula>COUNTIF($AY$9,"2")=1</formula>
    </cfRule>
  </conditionalFormatting>
  <conditionalFormatting sqref="AR73:AT73 AV73">
    <cfRule type="expression" dxfId="40" priority="123">
      <formula>COUNTIF($AY$9,"2")=1</formula>
    </cfRule>
    <cfRule type="expression" dxfId="39" priority="124">
      <formula>COUNTIF($AY$9,"1")=1</formula>
    </cfRule>
  </conditionalFormatting>
  <conditionalFormatting sqref="AR84:AT84 AV84">
    <cfRule type="expression" dxfId="38" priority="104">
      <formula>COUNTIF($AY$9,"1")=1</formula>
    </cfRule>
    <cfRule type="expression" dxfId="37" priority="103">
      <formula>COUNTIF($AY$9,"2")=1</formula>
    </cfRule>
  </conditionalFormatting>
  <conditionalFormatting sqref="AR95:AT95 AV95">
    <cfRule type="expression" dxfId="36" priority="84">
      <formula>COUNTIF($AY$9,"1")=1</formula>
    </cfRule>
    <cfRule type="expression" dxfId="35" priority="83">
      <formula>COUNTIF($AY$9,"2")=1</formula>
    </cfRule>
  </conditionalFormatting>
  <conditionalFormatting sqref="AR106:AT106 AV106">
    <cfRule type="expression" dxfId="34" priority="63">
      <formula>COUNTIF($AY$9,"2")=1</formula>
    </cfRule>
    <cfRule type="expression" dxfId="33" priority="64">
      <formula>COUNTIF($AY$9,"1")=1</formula>
    </cfRule>
  </conditionalFormatting>
  <conditionalFormatting sqref="AR117:AT117 AV117">
    <cfRule type="expression" dxfId="32" priority="43">
      <formula>COUNTIF($AY$9,"2")=1</formula>
    </cfRule>
    <cfRule type="expression" dxfId="31" priority="44">
      <formula>COUNTIF($AY$9,"1")=1</formula>
    </cfRule>
  </conditionalFormatting>
  <conditionalFormatting sqref="AR128:AT128 AV128">
    <cfRule type="expression" dxfId="30" priority="23">
      <formula>COUNTIF($AY$9,"2")=1</formula>
    </cfRule>
    <cfRule type="expression" dxfId="29" priority="24">
      <formula>COUNTIF($AY$9,"1")=1</formula>
    </cfRule>
  </conditionalFormatting>
  <conditionalFormatting sqref="AR139:AT139 AV139">
    <cfRule type="expression" dxfId="28" priority="4">
      <formula>COUNTIF($AY$9,"1")=1</formula>
    </cfRule>
    <cfRule type="expression" dxfId="27" priority="3">
      <formula>COUNTIF($AY$9,"2")=1</formula>
    </cfRule>
  </conditionalFormatting>
  <conditionalFormatting sqref="AR9:AW17">
    <cfRule type="expression" dxfId="26" priority="221">
      <formula>COUNTIF($AY$9,"2")=1</formula>
    </cfRule>
    <cfRule type="expression" dxfId="25" priority="222">
      <formula>COUNTIF($AY$9,"1")=1</formula>
    </cfRule>
  </conditionalFormatting>
  <conditionalFormatting sqref="AR20:AW28">
    <cfRule type="expression" dxfId="24" priority="202">
      <formula>COUNTIF($AY$9,"1")=1</formula>
    </cfRule>
    <cfRule type="expression" dxfId="23" priority="201">
      <formula>COUNTIF($AY$9,"2")=1</formula>
    </cfRule>
  </conditionalFormatting>
  <conditionalFormatting sqref="AR31:AW39">
    <cfRule type="expression" dxfId="22" priority="181">
      <formula>COUNTIF($AY$9,"2")=1</formula>
    </cfRule>
    <cfRule type="expression" dxfId="21" priority="182">
      <formula>COUNTIF($AY$9,"1")=1</formula>
    </cfRule>
  </conditionalFormatting>
  <conditionalFormatting sqref="AR42:AW50">
    <cfRule type="expression" dxfId="20" priority="161">
      <formula>COUNTIF($AY$9,"2")=1</formula>
    </cfRule>
    <cfRule type="expression" dxfId="19" priority="162">
      <formula>COUNTIF($AY$9,"1")=1</formula>
    </cfRule>
  </conditionalFormatting>
  <conditionalFormatting sqref="AR53:AW61">
    <cfRule type="expression" dxfId="18" priority="142">
      <formula>COUNTIF($AY$9,"1")=1</formula>
    </cfRule>
    <cfRule type="expression" dxfId="17" priority="141">
      <formula>COUNTIF($AY$9,"2")=1</formula>
    </cfRule>
  </conditionalFormatting>
  <conditionalFormatting sqref="AR64:AW72">
    <cfRule type="expression" dxfId="16" priority="122">
      <formula>COUNTIF($AY$9,"1")=1</formula>
    </cfRule>
    <cfRule type="expression" dxfId="15" priority="121">
      <formula>COUNTIF($AY$9,"2")=1</formula>
    </cfRule>
  </conditionalFormatting>
  <conditionalFormatting sqref="AR75:AW83">
    <cfRule type="expression" dxfId="14" priority="101">
      <formula>COUNTIF($AY$9,"2")=1</formula>
    </cfRule>
    <cfRule type="expression" dxfId="13" priority="102">
      <formula>COUNTIF($AY$9,"1")=1</formula>
    </cfRule>
  </conditionalFormatting>
  <conditionalFormatting sqref="AR86:AW94">
    <cfRule type="expression" dxfId="12" priority="81">
      <formula>COUNTIF($AY$9,"2")=1</formula>
    </cfRule>
    <cfRule type="expression" dxfId="11" priority="82">
      <formula>COUNTIF($AY$9,"1")=1</formula>
    </cfRule>
  </conditionalFormatting>
  <conditionalFormatting sqref="AR97:AW105">
    <cfRule type="expression" dxfId="10" priority="62">
      <formula>COUNTIF($AY$9,"1")=1</formula>
    </cfRule>
    <cfRule type="expression" dxfId="9" priority="61">
      <formula>COUNTIF($AY$9,"2")=1</formula>
    </cfRule>
  </conditionalFormatting>
  <conditionalFormatting sqref="AR108:AW116">
    <cfRule type="expression" dxfId="8" priority="41">
      <formula>COUNTIF($AY$9,"2")=1</formula>
    </cfRule>
    <cfRule type="expression" dxfId="7" priority="42">
      <formula>COUNTIF($AY$9,"1")=1</formula>
    </cfRule>
  </conditionalFormatting>
  <conditionalFormatting sqref="AR119:AW127">
    <cfRule type="expression" dxfId="6" priority="21">
      <formula>COUNTIF($AY$9,"2")=1</formula>
    </cfRule>
    <cfRule type="expression" dxfId="5" priority="22">
      <formula>COUNTIF($AY$9,"1")=1</formula>
    </cfRule>
  </conditionalFormatting>
  <conditionalFormatting sqref="AR130:AW138">
    <cfRule type="expression" dxfId="4" priority="2">
      <formula>COUNTIF($AY$9,"1")=1</formula>
    </cfRule>
    <cfRule type="expression" dxfId="3" priority="1">
      <formula>COUNTIF($AY$9,"2")=1</formula>
    </cfRule>
  </conditionalFormatting>
  <dataValidations count="1">
    <dataValidation type="list" allowBlank="1" showInputMessage="1" showErrorMessage="1" sqref="AV92:AW92 P15:Q15 X15:Y15 AF15:AG15 AN15:AO15 AV15:AW15 P26:Q26 X26:Y26 AF26:AG26 AN26:AO26 AV26:AW26 P37:Q37 X37:Y37 AF37:AG37 AN37:AO37 AV37:AW37 P48:Q48 X48:Y48 AF48:AG48 AN48:AO48 P59:Q59 X59:Y59 AF59:AG59 AN59:AO59 P70:Q70 X70:Y70 AF70:AG70 AN70:AO70 P81:Q81 X81:Y81 AF81:AG81 AN81:AO81 P92:Q92 X92:Y92 AF92:AG92 AN92:AO92 AV59:AW59 AV70:AW70 AV81:AW81 AV48:AW48 P103:Q103 X103:Y103 AF103:AG103 AN103:AO103 P114:Q114 X114:Y114 AF114:AG114 AN114:AO114 P125:Q125 X125:Y125 AF125:AG125 AN125:AO125 P136:Q136 X136:Y136 AF136:AG136 AN136:AO136 AV103:AW103 AV114:AW114 AV125:AW125 AV136:AW136" xr:uid="{96DF8DD5-80E7-4C20-9987-B0302411823C}">
      <formula1>"選択してください,有,無"</formula1>
    </dataValidation>
  </dataValidations>
  <printOptions horizontalCentered="1" verticalCentered="1"/>
  <pageMargins left="0" right="0" top="0.31496062992125984" bottom="0.31496062992125984" header="0.51181102362204722" footer="0.51181102362204722"/>
  <pageSetup paperSize="8" scale="62" fitToHeight="0" orientation="landscape" blackAndWhite="1" r:id="rId1"/>
  <headerFooter>
    <oddHeader>&amp;R&amp;D</oddHeader>
    <oddFooter>&amp;C&amp;"ＭＳ Ｐ明朝,標準"&amp;P / &amp;N</oddFooter>
  </headerFooter>
  <rowBreaks count="2" manualBreakCount="2">
    <brk id="51" max="16383" man="1"/>
    <brk id="9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AD32769-B9A9-4CDC-B425-46ED50C0A34C}">
          <x14:formula1>
            <xm:f>入力シート1!$B$4:$B$54</xm:f>
          </x14:formula1>
          <xm:sqref>P9:Q9 AV130:AW130 AN130:AO130 AF130:AG130 X130:Y130 P130:Q130 AV119:AW119 AN119:AO119 AF119:AG119 X119:Y119 P119:Q119 AV108:AW108 AN108:AO108 AF108:AG108 X108:Y108 P108:Q108 AV97:AW97 AN97:AO97 AF97:AG97 X97:Y97 P97:Q97 AV86:AW86 AN86:AO86 AF86:AG86 X86:Y86 P86:Q86 AV75:AW75 AN75:AO75 AF75:AG75 X75:Y75 P75:Q75 AV64:AW64 AN64:AO64 AF64:AG64 X64:Y64 P64:Q64 AV53:AW53 AN53:AO53 AF53:AG53 X53:Y53 P53:Q53 AV42:AW42 AN42:AO42 AF42:AG42 X42:Y42 P42:Q42 AV31:AW31 AN31:AO31 AF31:AG31 X31:Y31 P31:Q31 AV20:AW20 AN20:AO20 AF20:AG20 X20:Y20 P20:Q20 AV9:AW9 AN9:AO9 AF9:AG9 X9:Y9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5BFE4-7862-4441-8D42-03DA4DD74BFA}">
  <sheetPr>
    <tabColor rgb="FFFFC000"/>
    <pageSetUpPr fitToPage="1"/>
  </sheetPr>
  <dimension ref="A1:AO104"/>
  <sheetViews>
    <sheetView zoomScale="112" zoomScaleNormal="112" workbookViewId="0">
      <pane xSplit="5" ySplit="3" topLeftCell="F4" activePane="bottomRight" state="frozen"/>
      <selection sqref="A1:E1"/>
      <selection pane="topRight" sqref="A1:E1"/>
      <selection pane="bottomLeft" sqref="A1:E1"/>
      <selection pane="bottomRight" activeCell="D5" sqref="D5"/>
    </sheetView>
  </sheetViews>
  <sheetFormatPr defaultColWidth="9" defaultRowHeight="16.5" outlineLevelCol="1"/>
  <cols>
    <col min="1" max="1" width="4.33203125" style="113" customWidth="1"/>
    <col min="2" max="2" width="21.08203125" style="115" customWidth="1"/>
    <col min="3" max="3" width="10" style="115" hidden="1" customWidth="1" outlineLevel="1"/>
    <col min="4" max="4" width="17.33203125" style="115" customWidth="1" collapsed="1"/>
    <col min="5" max="5" width="22.58203125" style="115" customWidth="1"/>
    <col min="6" max="6" width="15.25" style="116" customWidth="1"/>
    <col min="7" max="7" width="16.25" style="115" bestFit="1" customWidth="1"/>
    <col min="8" max="10" width="8.5" style="115" customWidth="1"/>
    <col min="11" max="13" width="8.5" style="115" customWidth="1" outlineLevel="1"/>
    <col min="14" max="15" width="11.08203125" style="115" customWidth="1"/>
    <col min="16" max="16" width="15.08203125" style="115" customWidth="1"/>
    <col min="17" max="17" width="14.25" style="115" customWidth="1"/>
    <col min="18" max="19" width="11" style="115" customWidth="1"/>
    <col min="20" max="20" width="42.58203125" style="113" customWidth="1"/>
    <col min="21" max="21" width="16.25" style="115" customWidth="1"/>
    <col min="22" max="22" width="15.08203125" style="115" customWidth="1"/>
    <col min="23" max="23" width="7" style="115" bestFit="1" customWidth="1"/>
    <col min="24" max="24" width="24" style="115" bestFit="1" customWidth="1"/>
    <col min="25" max="25" width="12.83203125" style="115" customWidth="1"/>
    <col min="26" max="26" width="11.25" style="115" customWidth="1"/>
    <col min="27" max="29" width="9" style="115"/>
    <col min="30" max="30" width="10.25" style="115" bestFit="1" customWidth="1"/>
    <col min="31" max="31" width="16.33203125" style="115" bestFit="1" customWidth="1"/>
    <col min="32" max="34" width="9" style="115"/>
    <col min="35" max="35" width="11.08203125" style="115" customWidth="1"/>
    <col min="36" max="36" width="15.08203125" style="115" bestFit="1" customWidth="1"/>
    <col min="37" max="38" width="11.08203125" style="115" customWidth="1"/>
    <col min="39" max="41" width="60.58203125" style="113" customWidth="1"/>
    <col min="42" max="16384" width="9" style="113"/>
  </cols>
  <sheetData>
    <row r="1" spans="1:41" ht="32.25" customHeight="1">
      <c r="B1" s="114" t="s">
        <v>1313</v>
      </c>
      <c r="D1" s="161"/>
    </row>
    <row r="2" spans="1:41" ht="24.75" customHeight="1">
      <c r="B2" s="160" t="s">
        <v>1314</v>
      </c>
      <c r="D2" s="356">
        <v>45527</v>
      </c>
      <c r="S2" s="117"/>
      <c r="V2" s="124" t="s">
        <v>1156</v>
      </c>
      <c r="W2" s="125"/>
      <c r="X2" s="125"/>
      <c r="Y2" s="126"/>
      <c r="AD2" s="1255" t="s">
        <v>11</v>
      </c>
      <c r="AE2" s="1256"/>
      <c r="AG2" s="1255" t="s">
        <v>108</v>
      </c>
      <c r="AH2" s="1256"/>
      <c r="AK2" s="120" t="s">
        <v>1355</v>
      </c>
      <c r="AL2" s="120" t="s">
        <v>1356</v>
      </c>
      <c r="AM2" s="118"/>
      <c r="AN2" s="118"/>
      <c r="AO2" s="118"/>
    </row>
    <row r="3" spans="1:41" s="115" customFormat="1" ht="24.75" customHeight="1">
      <c r="A3" s="119" t="s">
        <v>1322</v>
      </c>
      <c r="B3" s="119" t="s">
        <v>1318</v>
      </c>
      <c r="C3" s="120"/>
      <c r="D3" s="120" t="s">
        <v>31</v>
      </c>
      <c r="E3" s="120" t="s">
        <v>109</v>
      </c>
      <c r="F3" s="121" t="s">
        <v>110</v>
      </c>
      <c r="G3" s="120" t="s">
        <v>111</v>
      </c>
      <c r="H3" s="1254" t="s">
        <v>184</v>
      </c>
      <c r="I3" s="1254"/>
      <c r="J3" s="1254"/>
      <c r="K3" s="1254"/>
      <c r="L3" s="1254"/>
      <c r="M3" s="1254"/>
      <c r="N3" s="120" t="s">
        <v>112</v>
      </c>
      <c r="O3" s="120" t="s">
        <v>1316</v>
      </c>
      <c r="P3" s="120" t="s">
        <v>1317</v>
      </c>
      <c r="Q3" s="120" t="s">
        <v>1315</v>
      </c>
      <c r="R3" s="120" t="s">
        <v>113</v>
      </c>
      <c r="S3" s="120" t="s">
        <v>114</v>
      </c>
      <c r="T3" s="120" t="s">
        <v>115</v>
      </c>
      <c r="U3" s="120" t="s">
        <v>1155</v>
      </c>
      <c r="V3" s="120" t="s">
        <v>1157</v>
      </c>
      <c r="W3" s="120" t="s">
        <v>1158</v>
      </c>
      <c r="X3" s="120" t="s">
        <v>1159</v>
      </c>
      <c r="Y3" s="120" t="s">
        <v>1160</v>
      </c>
      <c r="Z3" s="120" t="s">
        <v>116</v>
      </c>
      <c r="AA3" s="120" t="s">
        <v>117</v>
      </c>
      <c r="AB3" s="120" t="s">
        <v>118</v>
      </c>
      <c r="AC3" s="120" t="s">
        <v>119</v>
      </c>
      <c r="AD3" s="120" t="s">
        <v>37</v>
      </c>
      <c r="AE3" s="120" t="s">
        <v>1273</v>
      </c>
      <c r="AF3" s="120" t="s">
        <v>121</v>
      </c>
      <c r="AG3" s="120" t="s">
        <v>1274</v>
      </c>
      <c r="AH3" s="120" t="s">
        <v>120</v>
      </c>
      <c r="AI3" s="120" t="s">
        <v>122</v>
      </c>
      <c r="AJ3" s="120" t="s">
        <v>123</v>
      </c>
      <c r="AK3" s="120" t="s">
        <v>1357</v>
      </c>
      <c r="AL3" s="120" t="s">
        <v>1357</v>
      </c>
      <c r="AM3" s="120" t="s">
        <v>1321</v>
      </c>
      <c r="AN3" s="120" t="s">
        <v>1319</v>
      </c>
      <c r="AO3" s="120" t="s">
        <v>1320</v>
      </c>
    </row>
    <row r="4" spans="1:41" s="115" customFormat="1" ht="2.15" customHeight="1">
      <c r="A4" s="119"/>
      <c r="B4" s="119"/>
      <c r="C4" s="120"/>
      <c r="D4" s="120"/>
      <c r="E4" s="120"/>
      <c r="F4" s="121"/>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row>
    <row r="5" spans="1:41" s="123" customFormat="1">
      <c r="A5" s="122">
        <v>1</v>
      </c>
      <c r="B5" s="341"/>
      <c r="C5" s="342"/>
      <c r="D5" s="343"/>
      <c r="E5" s="343"/>
      <c r="F5" s="344"/>
      <c r="G5" s="341"/>
      <c r="H5" s="341"/>
      <c r="I5" s="341"/>
      <c r="J5" s="341"/>
      <c r="K5" s="341"/>
      <c r="L5" s="341"/>
      <c r="M5" s="341"/>
      <c r="N5" s="345"/>
      <c r="O5" s="345"/>
      <c r="P5" s="346"/>
      <c r="Q5" s="162" t="str">
        <f t="shared" ref="Q5:Q36" si="0">IF(O5="","",DATEDIF(O5,$D$2,"Y")-P5)</f>
        <v/>
      </c>
      <c r="R5" s="350"/>
      <c r="S5" s="163" t="str">
        <f t="shared" ref="S5:S36" si="1">IF(R5="","",DATEDIF(R5,$D$2,"Y"))</f>
        <v/>
      </c>
      <c r="T5" s="351"/>
      <c r="U5" s="341"/>
      <c r="V5" s="341"/>
      <c r="W5" s="341"/>
      <c r="X5" s="341"/>
      <c r="Y5" s="341"/>
      <c r="Z5" s="350"/>
      <c r="AA5" s="346"/>
      <c r="AB5" s="346"/>
      <c r="AC5" s="341"/>
      <c r="AD5" s="341"/>
      <c r="AE5" s="341"/>
      <c r="AF5" s="341"/>
      <c r="AG5" s="341"/>
      <c r="AH5" s="352"/>
      <c r="AI5" s="350"/>
      <c r="AJ5" s="341"/>
      <c r="AK5" s="350"/>
      <c r="AL5" s="350"/>
      <c r="AM5" s="353"/>
      <c r="AN5" s="353"/>
      <c r="AO5" s="353"/>
    </row>
    <row r="6" spans="1:41" s="123" customFormat="1">
      <c r="A6" s="122">
        <v>2</v>
      </c>
      <c r="B6" s="341"/>
      <c r="C6" s="342"/>
      <c r="D6" s="343"/>
      <c r="E6" s="343"/>
      <c r="F6" s="344"/>
      <c r="G6" s="341"/>
      <c r="H6" s="341"/>
      <c r="I6" s="341"/>
      <c r="J6" s="341"/>
      <c r="K6" s="341"/>
      <c r="L6" s="341"/>
      <c r="M6" s="341"/>
      <c r="N6" s="345"/>
      <c r="O6" s="345"/>
      <c r="P6" s="346"/>
      <c r="Q6" s="162" t="str">
        <f t="shared" si="0"/>
        <v/>
      </c>
      <c r="R6" s="350"/>
      <c r="S6" s="163" t="str">
        <f t="shared" si="1"/>
        <v/>
      </c>
      <c r="T6" s="351"/>
      <c r="U6" s="354"/>
      <c r="V6" s="341"/>
      <c r="W6" s="341"/>
      <c r="X6" s="341"/>
      <c r="Y6" s="341"/>
      <c r="Z6" s="350"/>
      <c r="AA6" s="346"/>
      <c r="AB6" s="346"/>
      <c r="AC6" s="341"/>
      <c r="AD6" s="341"/>
      <c r="AE6" s="341"/>
      <c r="AF6" s="341"/>
      <c r="AG6" s="341"/>
      <c r="AH6" s="352"/>
      <c r="AI6" s="350"/>
      <c r="AJ6" s="341"/>
      <c r="AK6" s="350"/>
      <c r="AL6" s="350"/>
      <c r="AM6" s="353"/>
      <c r="AN6" s="353"/>
      <c r="AO6" s="353"/>
    </row>
    <row r="7" spans="1:41" s="123" customFormat="1">
      <c r="A7" s="122">
        <v>3</v>
      </c>
      <c r="B7" s="341"/>
      <c r="C7" s="342"/>
      <c r="D7" s="343"/>
      <c r="E7" s="343"/>
      <c r="F7" s="347"/>
      <c r="G7" s="341"/>
      <c r="H7" s="341"/>
      <c r="I7" s="341"/>
      <c r="J7" s="341"/>
      <c r="K7" s="341"/>
      <c r="L7" s="341"/>
      <c r="M7" s="341"/>
      <c r="N7" s="345"/>
      <c r="O7" s="345"/>
      <c r="P7" s="346"/>
      <c r="Q7" s="162" t="str">
        <f t="shared" si="0"/>
        <v/>
      </c>
      <c r="R7" s="350"/>
      <c r="S7" s="163" t="str">
        <f t="shared" si="1"/>
        <v/>
      </c>
      <c r="T7" s="351"/>
      <c r="U7" s="341"/>
      <c r="V7" s="341"/>
      <c r="W7" s="341"/>
      <c r="X7" s="341"/>
      <c r="Y7" s="341"/>
      <c r="Z7" s="350"/>
      <c r="AA7" s="346"/>
      <c r="AB7" s="346"/>
      <c r="AC7" s="341"/>
      <c r="AD7" s="341"/>
      <c r="AE7" s="341"/>
      <c r="AF7" s="341"/>
      <c r="AG7" s="341"/>
      <c r="AH7" s="352"/>
      <c r="AI7" s="350"/>
      <c r="AJ7" s="341"/>
      <c r="AK7" s="350"/>
      <c r="AL7" s="350"/>
      <c r="AM7" s="353"/>
      <c r="AN7" s="353"/>
      <c r="AO7" s="353"/>
    </row>
    <row r="8" spans="1:41" s="123" customFormat="1">
      <c r="A8" s="122">
        <v>4</v>
      </c>
      <c r="B8" s="341"/>
      <c r="C8" s="342"/>
      <c r="D8" s="343"/>
      <c r="E8" s="343"/>
      <c r="F8" s="347"/>
      <c r="G8" s="341"/>
      <c r="H8" s="341"/>
      <c r="I8" s="341"/>
      <c r="J8" s="341"/>
      <c r="K8" s="341"/>
      <c r="L8" s="341"/>
      <c r="M8" s="341"/>
      <c r="N8" s="345"/>
      <c r="O8" s="345"/>
      <c r="P8" s="346"/>
      <c r="Q8" s="162" t="str">
        <f t="shared" si="0"/>
        <v/>
      </c>
      <c r="R8" s="350"/>
      <c r="S8" s="163" t="str">
        <f t="shared" si="1"/>
        <v/>
      </c>
      <c r="T8" s="351"/>
      <c r="U8" s="341"/>
      <c r="V8" s="341"/>
      <c r="W8" s="341"/>
      <c r="X8" s="341"/>
      <c r="Y8" s="341"/>
      <c r="Z8" s="350"/>
      <c r="AA8" s="346"/>
      <c r="AB8" s="346"/>
      <c r="AC8" s="341"/>
      <c r="AD8" s="341"/>
      <c r="AE8" s="341"/>
      <c r="AF8" s="341"/>
      <c r="AG8" s="341"/>
      <c r="AH8" s="352"/>
      <c r="AI8" s="350"/>
      <c r="AJ8" s="341"/>
      <c r="AK8" s="350"/>
      <c r="AL8" s="350"/>
      <c r="AM8" s="353"/>
      <c r="AN8" s="353"/>
      <c r="AO8" s="353"/>
    </row>
    <row r="9" spans="1:41" s="123" customFormat="1">
      <c r="A9" s="122">
        <v>5</v>
      </c>
      <c r="B9" s="341"/>
      <c r="C9" s="342"/>
      <c r="D9" s="343"/>
      <c r="E9" s="343"/>
      <c r="F9" s="347"/>
      <c r="G9" s="341"/>
      <c r="H9" s="341"/>
      <c r="I9" s="341"/>
      <c r="J9" s="341"/>
      <c r="K9" s="341"/>
      <c r="L9" s="341"/>
      <c r="M9" s="341"/>
      <c r="N9" s="345"/>
      <c r="O9" s="345"/>
      <c r="P9" s="346"/>
      <c r="Q9" s="162" t="str">
        <f t="shared" si="0"/>
        <v/>
      </c>
      <c r="R9" s="350"/>
      <c r="S9" s="163" t="str">
        <f t="shared" si="1"/>
        <v/>
      </c>
      <c r="T9" s="351"/>
      <c r="U9" s="341"/>
      <c r="V9" s="341"/>
      <c r="W9" s="341"/>
      <c r="X9" s="341"/>
      <c r="Y9" s="341"/>
      <c r="Z9" s="350"/>
      <c r="AA9" s="346"/>
      <c r="AB9" s="346"/>
      <c r="AC9" s="341"/>
      <c r="AD9" s="341"/>
      <c r="AE9" s="341"/>
      <c r="AF9" s="341"/>
      <c r="AG9" s="341"/>
      <c r="AH9" s="352"/>
      <c r="AI9" s="350"/>
      <c r="AJ9" s="341"/>
      <c r="AK9" s="350"/>
      <c r="AL9" s="350"/>
      <c r="AM9" s="353"/>
      <c r="AN9" s="353"/>
      <c r="AO9" s="353"/>
    </row>
    <row r="10" spans="1:41" s="123" customFormat="1">
      <c r="A10" s="122">
        <v>6</v>
      </c>
      <c r="B10" s="341"/>
      <c r="C10" s="342"/>
      <c r="D10" s="343"/>
      <c r="E10" s="343"/>
      <c r="F10" s="347"/>
      <c r="G10" s="341"/>
      <c r="H10" s="341"/>
      <c r="I10" s="341"/>
      <c r="J10" s="341"/>
      <c r="K10" s="341"/>
      <c r="L10" s="341"/>
      <c r="M10" s="341"/>
      <c r="N10" s="345"/>
      <c r="O10" s="345"/>
      <c r="P10" s="346"/>
      <c r="Q10" s="162" t="str">
        <f t="shared" si="0"/>
        <v/>
      </c>
      <c r="R10" s="350"/>
      <c r="S10" s="163" t="str">
        <f t="shared" si="1"/>
        <v/>
      </c>
      <c r="T10" s="351"/>
      <c r="U10" s="341"/>
      <c r="V10" s="341"/>
      <c r="W10" s="341"/>
      <c r="X10" s="341"/>
      <c r="Y10" s="341"/>
      <c r="Z10" s="350"/>
      <c r="AA10" s="346"/>
      <c r="AB10" s="346"/>
      <c r="AC10" s="341"/>
      <c r="AD10" s="341"/>
      <c r="AE10" s="341"/>
      <c r="AF10" s="341"/>
      <c r="AG10" s="341"/>
      <c r="AH10" s="352"/>
      <c r="AI10" s="350"/>
      <c r="AJ10" s="341"/>
      <c r="AK10" s="350"/>
      <c r="AL10" s="350"/>
      <c r="AM10" s="353"/>
      <c r="AN10" s="353"/>
      <c r="AO10" s="353"/>
    </row>
    <row r="11" spans="1:41" s="123" customFormat="1">
      <c r="A11" s="122">
        <v>7</v>
      </c>
      <c r="B11" s="341"/>
      <c r="C11" s="342"/>
      <c r="D11" s="343"/>
      <c r="E11" s="343"/>
      <c r="F11" s="347"/>
      <c r="G11" s="341"/>
      <c r="H11" s="341"/>
      <c r="I11" s="341"/>
      <c r="J11" s="341"/>
      <c r="K11" s="341"/>
      <c r="L11" s="341"/>
      <c r="M11" s="341"/>
      <c r="N11" s="345"/>
      <c r="O11" s="345"/>
      <c r="P11" s="346"/>
      <c r="Q11" s="162" t="str">
        <f t="shared" si="0"/>
        <v/>
      </c>
      <c r="R11" s="350"/>
      <c r="S11" s="163" t="str">
        <f t="shared" si="1"/>
        <v/>
      </c>
      <c r="T11" s="351"/>
      <c r="U11" s="341"/>
      <c r="V11" s="341"/>
      <c r="W11" s="341"/>
      <c r="X11" s="341"/>
      <c r="Y11" s="341"/>
      <c r="Z11" s="350"/>
      <c r="AA11" s="346"/>
      <c r="AB11" s="346"/>
      <c r="AC11" s="341"/>
      <c r="AD11" s="341"/>
      <c r="AE11" s="341"/>
      <c r="AF11" s="341"/>
      <c r="AG11" s="341"/>
      <c r="AH11" s="352"/>
      <c r="AI11" s="350"/>
      <c r="AJ11" s="341"/>
      <c r="AK11" s="350"/>
      <c r="AL11" s="350"/>
      <c r="AM11" s="353"/>
      <c r="AN11" s="353"/>
      <c r="AO11" s="353"/>
    </row>
    <row r="12" spans="1:41" s="123" customFormat="1">
      <c r="A12" s="122">
        <v>8</v>
      </c>
      <c r="B12" s="341"/>
      <c r="C12" s="342"/>
      <c r="D12" s="343"/>
      <c r="E12" s="343"/>
      <c r="F12" s="347"/>
      <c r="G12" s="341"/>
      <c r="H12" s="341"/>
      <c r="I12" s="341"/>
      <c r="J12" s="341"/>
      <c r="K12" s="341"/>
      <c r="L12" s="341"/>
      <c r="M12" s="341"/>
      <c r="N12" s="345"/>
      <c r="O12" s="345"/>
      <c r="P12" s="346"/>
      <c r="Q12" s="162" t="str">
        <f t="shared" si="0"/>
        <v/>
      </c>
      <c r="R12" s="350"/>
      <c r="S12" s="163" t="str">
        <f t="shared" si="1"/>
        <v/>
      </c>
      <c r="T12" s="351"/>
      <c r="U12" s="341"/>
      <c r="V12" s="341"/>
      <c r="W12" s="341"/>
      <c r="X12" s="341"/>
      <c r="Y12" s="341"/>
      <c r="Z12" s="350"/>
      <c r="AA12" s="346"/>
      <c r="AB12" s="346"/>
      <c r="AC12" s="341"/>
      <c r="AD12" s="341"/>
      <c r="AE12" s="341"/>
      <c r="AF12" s="341"/>
      <c r="AG12" s="341"/>
      <c r="AH12" s="352"/>
      <c r="AI12" s="350"/>
      <c r="AJ12" s="341"/>
      <c r="AK12" s="350"/>
      <c r="AL12" s="350"/>
      <c r="AM12" s="353"/>
      <c r="AN12" s="353"/>
      <c r="AO12" s="353"/>
    </row>
    <row r="13" spans="1:41" s="123" customFormat="1">
      <c r="A13" s="122">
        <v>9</v>
      </c>
      <c r="B13" s="341"/>
      <c r="C13" s="342"/>
      <c r="D13" s="343"/>
      <c r="E13" s="343"/>
      <c r="F13" s="347"/>
      <c r="G13" s="341"/>
      <c r="H13" s="341"/>
      <c r="I13" s="341"/>
      <c r="J13" s="341"/>
      <c r="K13" s="341"/>
      <c r="L13" s="341"/>
      <c r="M13" s="341"/>
      <c r="N13" s="345"/>
      <c r="O13" s="345"/>
      <c r="P13" s="346"/>
      <c r="Q13" s="162" t="str">
        <f t="shared" si="0"/>
        <v/>
      </c>
      <c r="R13" s="350"/>
      <c r="S13" s="163" t="str">
        <f t="shared" si="1"/>
        <v/>
      </c>
      <c r="T13" s="351"/>
      <c r="U13" s="341"/>
      <c r="V13" s="341"/>
      <c r="W13" s="341"/>
      <c r="X13" s="341"/>
      <c r="Y13" s="341"/>
      <c r="Z13" s="350"/>
      <c r="AA13" s="346"/>
      <c r="AB13" s="346"/>
      <c r="AC13" s="341"/>
      <c r="AD13" s="341"/>
      <c r="AE13" s="341"/>
      <c r="AF13" s="341"/>
      <c r="AG13" s="341"/>
      <c r="AH13" s="352"/>
      <c r="AI13" s="350"/>
      <c r="AJ13" s="341"/>
      <c r="AK13" s="350"/>
      <c r="AL13" s="350"/>
      <c r="AM13" s="353"/>
      <c r="AN13" s="353"/>
      <c r="AO13" s="353"/>
    </row>
    <row r="14" spans="1:41" s="123" customFormat="1">
      <c r="A14" s="122">
        <v>10</v>
      </c>
      <c r="B14" s="341"/>
      <c r="C14" s="342"/>
      <c r="D14" s="343"/>
      <c r="E14" s="343"/>
      <c r="F14" s="347"/>
      <c r="G14" s="341"/>
      <c r="H14" s="341"/>
      <c r="I14" s="341"/>
      <c r="J14" s="341"/>
      <c r="K14" s="341"/>
      <c r="L14" s="341"/>
      <c r="M14" s="341"/>
      <c r="N14" s="345"/>
      <c r="O14" s="345"/>
      <c r="P14" s="346"/>
      <c r="Q14" s="162" t="str">
        <f t="shared" si="0"/>
        <v/>
      </c>
      <c r="R14" s="350"/>
      <c r="S14" s="163" t="str">
        <f t="shared" si="1"/>
        <v/>
      </c>
      <c r="T14" s="351"/>
      <c r="U14" s="341"/>
      <c r="V14" s="341"/>
      <c r="W14" s="341"/>
      <c r="X14" s="341"/>
      <c r="Y14" s="341"/>
      <c r="Z14" s="350"/>
      <c r="AA14" s="346"/>
      <c r="AB14" s="346"/>
      <c r="AC14" s="341"/>
      <c r="AD14" s="341"/>
      <c r="AE14" s="341"/>
      <c r="AF14" s="341"/>
      <c r="AG14" s="341"/>
      <c r="AH14" s="352"/>
      <c r="AI14" s="350"/>
      <c r="AJ14" s="341"/>
      <c r="AK14" s="350"/>
      <c r="AL14" s="350"/>
      <c r="AM14" s="353"/>
      <c r="AN14" s="353"/>
      <c r="AO14" s="353"/>
    </row>
    <row r="15" spans="1:41" s="123" customFormat="1">
      <c r="A15" s="122">
        <v>11</v>
      </c>
      <c r="B15" s="341"/>
      <c r="C15" s="342"/>
      <c r="D15" s="343"/>
      <c r="E15" s="343"/>
      <c r="F15" s="347"/>
      <c r="G15" s="341"/>
      <c r="H15" s="341"/>
      <c r="I15" s="341"/>
      <c r="J15" s="341"/>
      <c r="K15" s="341"/>
      <c r="L15" s="341"/>
      <c r="M15" s="341"/>
      <c r="N15" s="345"/>
      <c r="O15" s="345"/>
      <c r="P15" s="346"/>
      <c r="Q15" s="162" t="str">
        <f t="shared" si="0"/>
        <v/>
      </c>
      <c r="R15" s="350"/>
      <c r="S15" s="163" t="str">
        <f t="shared" si="1"/>
        <v/>
      </c>
      <c r="T15" s="351"/>
      <c r="U15" s="341"/>
      <c r="V15" s="341"/>
      <c r="W15" s="341"/>
      <c r="X15" s="341"/>
      <c r="Y15" s="341"/>
      <c r="Z15" s="350"/>
      <c r="AA15" s="346"/>
      <c r="AB15" s="346"/>
      <c r="AC15" s="341"/>
      <c r="AD15" s="341"/>
      <c r="AE15" s="341"/>
      <c r="AF15" s="341"/>
      <c r="AG15" s="341"/>
      <c r="AH15" s="352"/>
      <c r="AI15" s="350"/>
      <c r="AJ15" s="341"/>
      <c r="AK15" s="350"/>
      <c r="AL15" s="350"/>
      <c r="AM15" s="353"/>
      <c r="AN15" s="353"/>
      <c r="AO15" s="353"/>
    </row>
    <row r="16" spans="1:41" s="123" customFormat="1">
      <c r="A16" s="122">
        <v>12</v>
      </c>
      <c r="B16" s="341"/>
      <c r="C16" s="342"/>
      <c r="D16" s="343"/>
      <c r="E16" s="343"/>
      <c r="F16" s="347"/>
      <c r="G16" s="341"/>
      <c r="H16" s="341"/>
      <c r="I16" s="341"/>
      <c r="J16" s="341"/>
      <c r="K16" s="341"/>
      <c r="L16" s="341"/>
      <c r="M16" s="341"/>
      <c r="N16" s="345"/>
      <c r="O16" s="345"/>
      <c r="P16" s="346"/>
      <c r="Q16" s="162" t="str">
        <f t="shared" si="0"/>
        <v/>
      </c>
      <c r="R16" s="350"/>
      <c r="S16" s="163" t="str">
        <f t="shared" si="1"/>
        <v/>
      </c>
      <c r="T16" s="351"/>
      <c r="U16" s="341"/>
      <c r="V16" s="341"/>
      <c r="W16" s="341"/>
      <c r="X16" s="341"/>
      <c r="Y16" s="341"/>
      <c r="Z16" s="350"/>
      <c r="AA16" s="346"/>
      <c r="AB16" s="346"/>
      <c r="AC16" s="341"/>
      <c r="AD16" s="341"/>
      <c r="AE16" s="341"/>
      <c r="AF16" s="341"/>
      <c r="AG16" s="341"/>
      <c r="AH16" s="352"/>
      <c r="AI16" s="350"/>
      <c r="AJ16" s="341"/>
      <c r="AK16" s="350"/>
      <c r="AL16" s="350"/>
      <c r="AM16" s="353"/>
      <c r="AN16" s="353"/>
      <c r="AO16" s="353"/>
    </row>
    <row r="17" spans="1:41" s="123" customFormat="1">
      <c r="A17" s="122">
        <v>13</v>
      </c>
      <c r="B17" s="341"/>
      <c r="C17" s="342"/>
      <c r="D17" s="343"/>
      <c r="E17" s="343"/>
      <c r="F17" s="347"/>
      <c r="G17" s="341"/>
      <c r="H17" s="341"/>
      <c r="I17" s="341"/>
      <c r="J17" s="341"/>
      <c r="K17" s="341"/>
      <c r="L17" s="341"/>
      <c r="M17" s="341"/>
      <c r="N17" s="345"/>
      <c r="O17" s="345"/>
      <c r="P17" s="346"/>
      <c r="Q17" s="162" t="str">
        <f t="shared" si="0"/>
        <v/>
      </c>
      <c r="R17" s="350"/>
      <c r="S17" s="163" t="str">
        <f t="shared" si="1"/>
        <v/>
      </c>
      <c r="T17" s="351"/>
      <c r="U17" s="341"/>
      <c r="V17" s="341"/>
      <c r="W17" s="341"/>
      <c r="X17" s="341"/>
      <c r="Y17" s="341"/>
      <c r="Z17" s="350"/>
      <c r="AA17" s="346"/>
      <c r="AB17" s="346"/>
      <c r="AC17" s="341"/>
      <c r="AD17" s="341"/>
      <c r="AE17" s="341"/>
      <c r="AF17" s="341"/>
      <c r="AG17" s="341"/>
      <c r="AH17" s="352"/>
      <c r="AI17" s="350"/>
      <c r="AJ17" s="341"/>
      <c r="AK17" s="350"/>
      <c r="AL17" s="350"/>
      <c r="AM17" s="353"/>
      <c r="AN17" s="353"/>
      <c r="AO17" s="353"/>
    </row>
    <row r="18" spans="1:41" s="123" customFormat="1">
      <c r="A18" s="122">
        <v>14</v>
      </c>
      <c r="B18" s="341"/>
      <c r="C18" s="342"/>
      <c r="D18" s="343"/>
      <c r="E18" s="343"/>
      <c r="F18" s="347"/>
      <c r="G18" s="341"/>
      <c r="H18" s="341"/>
      <c r="I18" s="341"/>
      <c r="J18" s="341"/>
      <c r="K18" s="341"/>
      <c r="L18" s="341"/>
      <c r="M18" s="341"/>
      <c r="N18" s="345"/>
      <c r="O18" s="345"/>
      <c r="P18" s="346"/>
      <c r="Q18" s="162" t="str">
        <f t="shared" si="0"/>
        <v/>
      </c>
      <c r="R18" s="350"/>
      <c r="S18" s="163" t="str">
        <f t="shared" si="1"/>
        <v/>
      </c>
      <c r="T18" s="351"/>
      <c r="U18" s="341"/>
      <c r="V18" s="341"/>
      <c r="W18" s="341"/>
      <c r="X18" s="341"/>
      <c r="Y18" s="341"/>
      <c r="Z18" s="350"/>
      <c r="AA18" s="346"/>
      <c r="AB18" s="346"/>
      <c r="AC18" s="341"/>
      <c r="AD18" s="341"/>
      <c r="AE18" s="341"/>
      <c r="AF18" s="341"/>
      <c r="AG18" s="341"/>
      <c r="AH18" s="352"/>
      <c r="AI18" s="350"/>
      <c r="AJ18" s="341"/>
      <c r="AK18" s="350"/>
      <c r="AL18" s="350"/>
      <c r="AM18" s="353"/>
      <c r="AN18" s="353"/>
      <c r="AO18" s="353"/>
    </row>
    <row r="19" spans="1:41" s="123" customFormat="1">
      <c r="A19" s="122">
        <v>15</v>
      </c>
      <c r="B19" s="341"/>
      <c r="C19" s="342"/>
      <c r="D19" s="343"/>
      <c r="E19" s="343"/>
      <c r="F19" s="347"/>
      <c r="G19" s="341"/>
      <c r="H19" s="341"/>
      <c r="I19" s="341"/>
      <c r="J19" s="341"/>
      <c r="K19" s="341"/>
      <c r="L19" s="341"/>
      <c r="M19" s="341"/>
      <c r="N19" s="345"/>
      <c r="O19" s="345"/>
      <c r="P19" s="346"/>
      <c r="Q19" s="162" t="str">
        <f t="shared" si="0"/>
        <v/>
      </c>
      <c r="R19" s="350"/>
      <c r="S19" s="163" t="str">
        <f t="shared" si="1"/>
        <v/>
      </c>
      <c r="T19" s="351"/>
      <c r="U19" s="341"/>
      <c r="V19" s="341"/>
      <c r="W19" s="341"/>
      <c r="X19" s="341"/>
      <c r="Y19" s="341"/>
      <c r="Z19" s="350"/>
      <c r="AA19" s="346"/>
      <c r="AB19" s="346"/>
      <c r="AC19" s="341"/>
      <c r="AD19" s="341"/>
      <c r="AE19" s="341"/>
      <c r="AF19" s="341"/>
      <c r="AG19" s="341"/>
      <c r="AH19" s="352"/>
      <c r="AI19" s="350"/>
      <c r="AJ19" s="341"/>
      <c r="AK19" s="350"/>
      <c r="AL19" s="350"/>
      <c r="AM19" s="353"/>
      <c r="AN19" s="353"/>
      <c r="AO19" s="353"/>
    </row>
    <row r="20" spans="1:41" s="123" customFormat="1">
      <c r="A20" s="122">
        <v>16</v>
      </c>
      <c r="B20" s="341"/>
      <c r="C20" s="342"/>
      <c r="D20" s="343"/>
      <c r="E20" s="343"/>
      <c r="F20" s="347"/>
      <c r="G20" s="341"/>
      <c r="H20" s="341"/>
      <c r="I20" s="341"/>
      <c r="J20" s="341"/>
      <c r="K20" s="341"/>
      <c r="L20" s="341"/>
      <c r="M20" s="341"/>
      <c r="N20" s="345"/>
      <c r="O20" s="345"/>
      <c r="P20" s="346"/>
      <c r="Q20" s="162" t="str">
        <f t="shared" si="0"/>
        <v/>
      </c>
      <c r="R20" s="350"/>
      <c r="S20" s="163" t="str">
        <f t="shared" si="1"/>
        <v/>
      </c>
      <c r="T20" s="351"/>
      <c r="U20" s="341"/>
      <c r="V20" s="341"/>
      <c r="W20" s="341"/>
      <c r="X20" s="341"/>
      <c r="Y20" s="341"/>
      <c r="Z20" s="350"/>
      <c r="AA20" s="346"/>
      <c r="AB20" s="346"/>
      <c r="AC20" s="341"/>
      <c r="AD20" s="341"/>
      <c r="AE20" s="341"/>
      <c r="AF20" s="341"/>
      <c r="AG20" s="341"/>
      <c r="AH20" s="352"/>
      <c r="AI20" s="350"/>
      <c r="AJ20" s="341"/>
      <c r="AK20" s="350"/>
      <c r="AL20" s="350"/>
      <c r="AM20" s="353"/>
      <c r="AN20" s="353"/>
      <c r="AO20" s="353"/>
    </row>
    <row r="21" spans="1:41" s="123" customFormat="1">
      <c r="A21" s="122">
        <v>17</v>
      </c>
      <c r="B21" s="341"/>
      <c r="C21" s="342"/>
      <c r="D21" s="343"/>
      <c r="E21" s="343"/>
      <c r="F21" s="347"/>
      <c r="G21" s="341"/>
      <c r="H21" s="341"/>
      <c r="I21" s="341"/>
      <c r="J21" s="341"/>
      <c r="K21" s="341"/>
      <c r="L21" s="341"/>
      <c r="M21" s="341"/>
      <c r="N21" s="345"/>
      <c r="O21" s="345"/>
      <c r="P21" s="346"/>
      <c r="Q21" s="162" t="str">
        <f t="shared" si="0"/>
        <v/>
      </c>
      <c r="R21" s="350"/>
      <c r="S21" s="163" t="str">
        <f t="shared" si="1"/>
        <v/>
      </c>
      <c r="T21" s="351"/>
      <c r="U21" s="341"/>
      <c r="V21" s="341"/>
      <c r="W21" s="341"/>
      <c r="X21" s="341"/>
      <c r="Y21" s="341"/>
      <c r="Z21" s="350"/>
      <c r="AA21" s="346"/>
      <c r="AB21" s="346"/>
      <c r="AC21" s="341"/>
      <c r="AD21" s="341"/>
      <c r="AE21" s="341"/>
      <c r="AF21" s="341"/>
      <c r="AG21" s="341"/>
      <c r="AH21" s="352"/>
      <c r="AI21" s="350"/>
      <c r="AJ21" s="341"/>
      <c r="AK21" s="350"/>
      <c r="AL21" s="350"/>
      <c r="AM21" s="353"/>
      <c r="AN21" s="353"/>
      <c r="AO21" s="353"/>
    </row>
    <row r="22" spans="1:41" s="123" customFormat="1">
      <c r="A22" s="122">
        <v>18</v>
      </c>
      <c r="B22" s="341"/>
      <c r="C22" s="342"/>
      <c r="D22" s="343"/>
      <c r="E22" s="343"/>
      <c r="F22" s="347"/>
      <c r="G22" s="341"/>
      <c r="H22" s="341"/>
      <c r="I22" s="341"/>
      <c r="J22" s="341"/>
      <c r="K22" s="341"/>
      <c r="L22" s="341"/>
      <c r="M22" s="341"/>
      <c r="N22" s="345"/>
      <c r="O22" s="345"/>
      <c r="P22" s="346"/>
      <c r="Q22" s="162" t="str">
        <f t="shared" si="0"/>
        <v/>
      </c>
      <c r="R22" s="350"/>
      <c r="S22" s="163" t="str">
        <f t="shared" si="1"/>
        <v/>
      </c>
      <c r="T22" s="351"/>
      <c r="U22" s="341"/>
      <c r="V22" s="341"/>
      <c r="W22" s="341"/>
      <c r="X22" s="341"/>
      <c r="Y22" s="341"/>
      <c r="Z22" s="350"/>
      <c r="AA22" s="346"/>
      <c r="AB22" s="346"/>
      <c r="AC22" s="341"/>
      <c r="AD22" s="341"/>
      <c r="AE22" s="341"/>
      <c r="AF22" s="341"/>
      <c r="AG22" s="341"/>
      <c r="AH22" s="352"/>
      <c r="AI22" s="350"/>
      <c r="AJ22" s="341"/>
      <c r="AK22" s="350"/>
      <c r="AL22" s="350"/>
      <c r="AM22" s="353"/>
      <c r="AN22" s="353"/>
      <c r="AO22" s="353"/>
    </row>
    <row r="23" spans="1:41" s="123" customFormat="1">
      <c r="A23" s="122">
        <v>19</v>
      </c>
      <c r="B23" s="341"/>
      <c r="C23" s="342"/>
      <c r="D23" s="343"/>
      <c r="E23" s="343"/>
      <c r="F23" s="347"/>
      <c r="G23" s="341"/>
      <c r="H23" s="341"/>
      <c r="I23" s="341"/>
      <c r="J23" s="341"/>
      <c r="K23" s="341"/>
      <c r="L23" s="341"/>
      <c r="M23" s="341"/>
      <c r="N23" s="345"/>
      <c r="O23" s="345"/>
      <c r="P23" s="346"/>
      <c r="Q23" s="162" t="str">
        <f t="shared" si="0"/>
        <v/>
      </c>
      <c r="R23" s="350"/>
      <c r="S23" s="163" t="str">
        <f t="shared" si="1"/>
        <v/>
      </c>
      <c r="T23" s="351"/>
      <c r="U23" s="341"/>
      <c r="V23" s="341"/>
      <c r="W23" s="341"/>
      <c r="X23" s="341"/>
      <c r="Y23" s="341"/>
      <c r="Z23" s="350"/>
      <c r="AA23" s="346"/>
      <c r="AB23" s="346"/>
      <c r="AC23" s="341"/>
      <c r="AD23" s="341"/>
      <c r="AE23" s="341"/>
      <c r="AF23" s="341"/>
      <c r="AG23" s="341"/>
      <c r="AH23" s="352"/>
      <c r="AI23" s="350"/>
      <c r="AJ23" s="341"/>
      <c r="AK23" s="350"/>
      <c r="AL23" s="350"/>
      <c r="AM23" s="353"/>
      <c r="AN23" s="353"/>
      <c r="AO23" s="353"/>
    </row>
    <row r="24" spans="1:41" s="123" customFormat="1">
      <c r="A24" s="122">
        <v>20</v>
      </c>
      <c r="B24" s="341"/>
      <c r="C24" s="342"/>
      <c r="D24" s="343"/>
      <c r="E24" s="343"/>
      <c r="F24" s="347"/>
      <c r="G24" s="341"/>
      <c r="H24" s="341"/>
      <c r="I24" s="341"/>
      <c r="J24" s="341"/>
      <c r="K24" s="341"/>
      <c r="L24" s="341"/>
      <c r="M24" s="341"/>
      <c r="N24" s="345"/>
      <c r="O24" s="345"/>
      <c r="P24" s="346"/>
      <c r="Q24" s="162" t="str">
        <f t="shared" si="0"/>
        <v/>
      </c>
      <c r="R24" s="350"/>
      <c r="S24" s="163" t="str">
        <f t="shared" si="1"/>
        <v/>
      </c>
      <c r="T24" s="351"/>
      <c r="U24" s="341"/>
      <c r="V24" s="341"/>
      <c r="W24" s="341"/>
      <c r="X24" s="341"/>
      <c r="Y24" s="341"/>
      <c r="Z24" s="350"/>
      <c r="AA24" s="346"/>
      <c r="AB24" s="346"/>
      <c r="AC24" s="341"/>
      <c r="AD24" s="341"/>
      <c r="AE24" s="341"/>
      <c r="AF24" s="341"/>
      <c r="AG24" s="341"/>
      <c r="AH24" s="352"/>
      <c r="AI24" s="350"/>
      <c r="AJ24" s="341"/>
      <c r="AK24" s="350"/>
      <c r="AL24" s="350"/>
      <c r="AM24" s="353"/>
      <c r="AN24" s="353"/>
      <c r="AO24" s="353"/>
    </row>
    <row r="25" spans="1:41" s="123" customFormat="1">
      <c r="A25" s="122">
        <v>21</v>
      </c>
      <c r="B25" s="341"/>
      <c r="C25" s="342"/>
      <c r="D25" s="343"/>
      <c r="E25" s="343"/>
      <c r="F25" s="347"/>
      <c r="G25" s="341"/>
      <c r="H25" s="341"/>
      <c r="I25" s="341"/>
      <c r="J25" s="341"/>
      <c r="K25" s="341"/>
      <c r="L25" s="341"/>
      <c r="M25" s="341"/>
      <c r="N25" s="345"/>
      <c r="O25" s="345"/>
      <c r="P25" s="346"/>
      <c r="Q25" s="162" t="str">
        <f t="shared" si="0"/>
        <v/>
      </c>
      <c r="R25" s="350"/>
      <c r="S25" s="163" t="str">
        <f t="shared" si="1"/>
        <v/>
      </c>
      <c r="T25" s="351"/>
      <c r="U25" s="341"/>
      <c r="V25" s="341"/>
      <c r="W25" s="341"/>
      <c r="X25" s="341"/>
      <c r="Y25" s="341"/>
      <c r="Z25" s="350"/>
      <c r="AA25" s="346"/>
      <c r="AB25" s="346"/>
      <c r="AC25" s="341"/>
      <c r="AD25" s="341"/>
      <c r="AE25" s="341"/>
      <c r="AF25" s="341"/>
      <c r="AG25" s="341"/>
      <c r="AH25" s="352"/>
      <c r="AI25" s="350"/>
      <c r="AJ25" s="341"/>
      <c r="AK25" s="350"/>
      <c r="AL25" s="350"/>
      <c r="AM25" s="353"/>
      <c r="AN25" s="353"/>
      <c r="AO25" s="353"/>
    </row>
    <row r="26" spans="1:41" s="123" customFormat="1">
      <c r="A26" s="122">
        <v>22</v>
      </c>
      <c r="B26" s="341"/>
      <c r="C26" s="342"/>
      <c r="D26" s="343"/>
      <c r="E26" s="343"/>
      <c r="F26" s="347"/>
      <c r="G26" s="341"/>
      <c r="H26" s="341"/>
      <c r="I26" s="341"/>
      <c r="J26" s="341"/>
      <c r="K26" s="341"/>
      <c r="L26" s="341"/>
      <c r="M26" s="341"/>
      <c r="N26" s="345"/>
      <c r="O26" s="345"/>
      <c r="P26" s="346"/>
      <c r="Q26" s="162" t="str">
        <f t="shared" si="0"/>
        <v/>
      </c>
      <c r="R26" s="350"/>
      <c r="S26" s="163" t="str">
        <f t="shared" si="1"/>
        <v/>
      </c>
      <c r="T26" s="351"/>
      <c r="U26" s="341"/>
      <c r="V26" s="341"/>
      <c r="W26" s="341"/>
      <c r="X26" s="341"/>
      <c r="Y26" s="341"/>
      <c r="Z26" s="350"/>
      <c r="AA26" s="346"/>
      <c r="AB26" s="346"/>
      <c r="AC26" s="341"/>
      <c r="AD26" s="341"/>
      <c r="AE26" s="341"/>
      <c r="AF26" s="341"/>
      <c r="AG26" s="341"/>
      <c r="AH26" s="352"/>
      <c r="AI26" s="350"/>
      <c r="AJ26" s="341"/>
      <c r="AK26" s="350"/>
      <c r="AL26" s="350"/>
      <c r="AM26" s="353"/>
      <c r="AN26" s="353"/>
      <c r="AO26" s="353"/>
    </row>
    <row r="27" spans="1:41" s="123" customFormat="1">
      <c r="A27" s="122">
        <v>23</v>
      </c>
      <c r="B27" s="341"/>
      <c r="C27" s="342"/>
      <c r="D27" s="343"/>
      <c r="E27" s="343"/>
      <c r="F27" s="347"/>
      <c r="G27" s="341"/>
      <c r="H27" s="341"/>
      <c r="I27" s="341"/>
      <c r="J27" s="341"/>
      <c r="K27" s="341"/>
      <c r="L27" s="341"/>
      <c r="M27" s="341"/>
      <c r="N27" s="345"/>
      <c r="O27" s="345"/>
      <c r="P27" s="346"/>
      <c r="Q27" s="162" t="str">
        <f t="shared" si="0"/>
        <v/>
      </c>
      <c r="R27" s="350"/>
      <c r="S27" s="163" t="str">
        <f t="shared" si="1"/>
        <v/>
      </c>
      <c r="T27" s="351"/>
      <c r="U27" s="341"/>
      <c r="V27" s="341"/>
      <c r="W27" s="341"/>
      <c r="X27" s="341"/>
      <c r="Y27" s="341"/>
      <c r="Z27" s="350"/>
      <c r="AA27" s="346"/>
      <c r="AB27" s="346"/>
      <c r="AC27" s="341"/>
      <c r="AD27" s="341"/>
      <c r="AE27" s="341"/>
      <c r="AF27" s="341"/>
      <c r="AG27" s="341"/>
      <c r="AH27" s="352"/>
      <c r="AI27" s="350"/>
      <c r="AJ27" s="341"/>
      <c r="AK27" s="350"/>
      <c r="AL27" s="350"/>
      <c r="AM27" s="353"/>
      <c r="AN27" s="353"/>
      <c r="AO27" s="353"/>
    </row>
    <row r="28" spans="1:41" s="123" customFormat="1">
      <c r="A28" s="122">
        <v>24</v>
      </c>
      <c r="B28" s="341"/>
      <c r="C28" s="342"/>
      <c r="D28" s="343"/>
      <c r="E28" s="343"/>
      <c r="F28" s="347"/>
      <c r="G28" s="341"/>
      <c r="H28" s="341"/>
      <c r="I28" s="341"/>
      <c r="J28" s="341"/>
      <c r="K28" s="341"/>
      <c r="L28" s="341"/>
      <c r="M28" s="341"/>
      <c r="N28" s="345"/>
      <c r="O28" s="345"/>
      <c r="P28" s="346"/>
      <c r="Q28" s="162" t="str">
        <f t="shared" si="0"/>
        <v/>
      </c>
      <c r="R28" s="350"/>
      <c r="S28" s="163" t="str">
        <f t="shared" si="1"/>
        <v/>
      </c>
      <c r="T28" s="351"/>
      <c r="U28" s="341"/>
      <c r="V28" s="341"/>
      <c r="W28" s="341"/>
      <c r="X28" s="341"/>
      <c r="Y28" s="341"/>
      <c r="Z28" s="350"/>
      <c r="AA28" s="346"/>
      <c r="AB28" s="346"/>
      <c r="AC28" s="341"/>
      <c r="AD28" s="341"/>
      <c r="AE28" s="341"/>
      <c r="AF28" s="341"/>
      <c r="AG28" s="341"/>
      <c r="AH28" s="352"/>
      <c r="AI28" s="350"/>
      <c r="AJ28" s="341"/>
      <c r="AK28" s="350"/>
      <c r="AL28" s="350"/>
      <c r="AM28" s="353"/>
      <c r="AN28" s="353"/>
      <c r="AO28" s="353"/>
    </row>
    <row r="29" spans="1:41" s="123" customFormat="1">
      <c r="A29" s="122">
        <v>25</v>
      </c>
      <c r="B29" s="341"/>
      <c r="C29" s="342"/>
      <c r="D29" s="343"/>
      <c r="E29" s="343"/>
      <c r="F29" s="347"/>
      <c r="G29" s="341"/>
      <c r="H29" s="341"/>
      <c r="I29" s="341"/>
      <c r="J29" s="341"/>
      <c r="K29" s="341"/>
      <c r="L29" s="341"/>
      <c r="M29" s="341"/>
      <c r="N29" s="345"/>
      <c r="O29" s="345"/>
      <c r="P29" s="346"/>
      <c r="Q29" s="162" t="str">
        <f t="shared" si="0"/>
        <v/>
      </c>
      <c r="R29" s="350"/>
      <c r="S29" s="163" t="str">
        <f t="shared" si="1"/>
        <v/>
      </c>
      <c r="T29" s="351"/>
      <c r="U29" s="341"/>
      <c r="V29" s="341"/>
      <c r="W29" s="341"/>
      <c r="X29" s="341"/>
      <c r="Y29" s="341"/>
      <c r="Z29" s="350"/>
      <c r="AA29" s="346"/>
      <c r="AB29" s="346"/>
      <c r="AC29" s="341"/>
      <c r="AD29" s="341"/>
      <c r="AE29" s="341"/>
      <c r="AF29" s="341"/>
      <c r="AG29" s="341"/>
      <c r="AH29" s="352"/>
      <c r="AI29" s="350"/>
      <c r="AJ29" s="341"/>
      <c r="AK29" s="350"/>
      <c r="AL29" s="350"/>
      <c r="AM29" s="353"/>
      <c r="AN29" s="353"/>
      <c r="AO29" s="353"/>
    </row>
    <row r="30" spans="1:41" s="123" customFormat="1">
      <c r="A30" s="122">
        <v>26</v>
      </c>
      <c r="B30" s="341"/>
      <c r="C30" s="342"/>
      <c r="D30" s="343"/>
      <c r="E30" s="343"/>
      <c r="F30" s="347"/>
      <c r="G30" s="341"/>
      <c r="H30" s="341"/>
      <c r="I30" s="341"/>
      <c r="J30" s="341"/>
      <c r="K30" s="341"/>
      <c r="L30" s="341"/>
      <c r="M30" s="341"/>
      <c r="N30" s="345"/>
      <c r="O30" s="345"/>
      <c r="P30" s="346"/>
      <c r="Q30" s="162" t="str">
        <f t="shared" si="0"/>
        <v/>
      </c>
      <c r="R30" s="350"/>
      <c r="S30" s="163" t="str">
        <f t="shared" si="1"/>
        <v/>
      </c>
      <c r="T30" s="351"/>
      <c r="U30" s="341"/>
      <c r="V30" s="341"/>
      <c r="W30" s="341"/>
      <c r="X30" s="341"/>
      <c r="Y30" s="341"/>
      <c r="Z30" s="350"/>
      <c r="AA30" s="346"/>
      <c r="AB30" s="346"/>
      <c r="AC30" s="341"/>
      <c r="AD30" s="341"/>
      <c r="AE30" s="341"/>
      <c r="AF30" s="341"/>
      <c r="AG30" s="341"/>
      <c r="AH30" s="352"/>
      <c r="AI30" s="350"/>
      <c r="AJ30" s="341"/>
      <c r="AK30" s="350"/>
      <c r="AL30" s="350"/>
      <c r="AM30" s="353"/>
      <c r="AN30" s="353"/>
      <c r="AO30" s="353"/>
    </row>
    <row r="31" spans="1:41" s="123" customFormat="1">
      <c r="A31" s="122">
        <v>27</v>
      </c>
      <c r="B31" s="341"/>
      <c r="C31" s="342"/>
      <c r="D31" s="343"/>
      <c r="E31" s="343"/>
      <c r="F31" s="347"/>
      <c r="G31" s="341"/>
      <c r="H31" s="341"/>
      <c r="I31" s="341"/>
      <c r="J31" s="341"/>
      <c r="K31" s="341"/>
      <c r="L31" s="341"/>
      <c r="M31" s="341"/>
      <c r="N31" s="345"/>
      <c r="O31" s="345"/>
      <c r="P31" s="346"/>
      <c r="Q31" s="162" t="str">
        <f t="shared" si="0"/>
        <v/>
      </c>
      <c r="R31" s="350"/>
      <c r="S31" s="163" t="str">
        <f t="shared" si="1"/>
        <v/>
      </c>
      <c r="T31" s="351"/>
      <c r="U31" s="341"/>
      <c r="V31" s="341"/>
      <c r="W31" s="341"/>
      <c r="X31" s="341"/>
      <c r="Y31" s="341"/>
      <c r="Z31" s="350"/>
      <c r="AA31" s="346"/>
      <c r="AB31" s="346"/>
      <c r="AC31" s="341"/>
      <c r="AD31" s="341"/>
      <c r="AE31" s="341"/>
      <c r="AF31" s="341"/>
      <c r="AG31" s="341"/>
      <c r="AH31" s="352"/>
      <c r="AI31" s="350"/>
      <c r="AJ31" s="341"/>
      <c r="AK31" s="350"/>
      <c r="AL31" s="350"/>
      <c r="AM31" s="353"/>
      <c r="AN31" s="353"/>
      <c r="AO31" s="353"/>
    </row>
    <row r="32" spans="1:41" s="123" customFormat="1">
      <c r="A32" s="122">
        <v>28</v>
      </c>
      <c r="B32" s="341"/>
      <c r="C32" s="342"/>
      <c r="D32" s="343"/>
      <c r="E32" s="343"/>
      <c r="F32" s="347"/>
      <c r="G32" s="341"/>
      <c r="H32" s="341"/>
      <c r="I32" s="341"/>
      <c r="J32" s="341"/>
      <c r="K32" s="341"/>
      <c r="L32" s="341"/>
      <c r="M32" s="341"/>
      <c r="N32" s="345"/>
      <c r="O32" s="345"/>
      <c r="P32" s="346"/>
      <c r="Q32" s="162" t="str">
        <f t="shared" si="0"/>
        <v/>
      </c>
      <c r="R32" s="350"/>
      <c r="S32" s="163" t="str">
        <f t="shared" si="1"/>
        <v/>
      </c>
      <c r="T32" s="351"/>
      <c r="U32" s="341"/>
      <c r="V32" s="341"/>
      <c r="W32" s="341"/>
      <c r="X32" s="341"/>
      <c r="Y32" s="341"/>
      <c r="Z32" s="350"/>
      <c r="AA32" s="346"/>
      <c r="AB32" s="346"/>
      <c r="AC32" s="341"/>
      <c r="AD32" s="341"/>
      <c r="AE32" s="341"/>
      <c r="AF32" s="341"/>
      <c r="AG32" s="341"/>
      <c r="AH32" s="352"/>
      <c r="AI32" s="350"/>
      <c r="AJ32" s="341"/>
      <c r="AK32" s="350"/>
      <c r="AL32" s="350"/>
      <c r="AM32" s="353"/>
      <c r="AN32" s="353"/>
      <c r="AO32" s="353"/>
    </row>
    <row r="33" spans="1:41" s="123" customFormat="1">
      <c r="A33" s="122">
        <v>29</v>
      </c>
      <c r="B33" s="341"/>
      <c r="C33" s="342"/>
      <c r="D33" s="343"/>
      <c r="E33" s="343"/>
      <c r="F33" s="347"/>
      <c r="G33" s="341"/>
      <c r="H33" s="341"/>
      <c r="I33" s="341"/>
      <c r="J33" s="341"/>
      <c r="K33" s="341"/>
      <c r="L33" s="341"/>
      <c r="M33" s="341"/>
      <c r="N33" s="345"/>
      <c r="O33" s="345"/>
      <c r="P33" s="346"/>
      <c r="Q33" s="162" t="str">
        <f t="shared" si="0"/>
        <v/>
      </c>
      <c r="R33" s="350"/>
      <c r="S33" s="163" t="str">
        <f t="shared" si="1"/>
        <v/>
      </c>
      <c r="T33" s="351"/>
      <c r="U33" s="341"/>
      <c r="V33" s="341"/>
      <c r="W33" s="341"/>
      <c r="X33" s="341"/>
      <c r="Y33" s="341"/>
      <c r="Z33" s="350"/>
      <c r="AA33" s="346"/>
      <c r="AB33" s="346"/>
      <c r="AC33" s="341"/>
      <c r="AD33" s="341"/>
      <c r="AE33" s="341"/>
      <c r="AF33" s="341"/>
      <c r="AG33" s="341"/>
      <c r="AH33" s="352"/>
      <c r="AI33" s="350"/>
      <c r="AJ33" s="341"/>
      <c r="AK33" s="350"/>
      <c r="AL33" s="350"/>
      <c r="AM33" s="353"/>
      <c r="AN33" s="353"/>
      <c r="AO33" s="353"/>
    </row>
    <row r="34" spans="1:41" s="123" customFormat="1">
      <c r="A34" s="122">
        <v>30</v>
      </c>
      <c r="B34" s="341"/>
      <c r="C34" s="342"/>
      <c r="D34" s="343"/>
      <c r="E34" s="343"/>
      <c r="F34" s="347"/>
      <c r="G34" s="341"/>
      <c r="H34" s="341"/>
      <c r="I34" s="341"/>
      <c r="J34" s="341"/>
      <c r="K34" s="341"/>
      <c r="L34" s="341"/>
      <c r="M34" s="341"/>
      <c r="N34" s="345"/>
      <c r="O34" s="345"/>
      <c r="P34" s="346"/>
      <c r="Q34" s="162" t="str">
        <f t="shared" si="0"/>
        <v/>
      </c>
      <c r="R34" s="350"/>
      <c r="S34" s="163" t="str">
        <f t="shared" si="1"/>
        <v/>
      </c>
      <c r="T34" s="351"/>
      <c r="U34" s="341"/>
      <c r="V34" s="341"/>
      <c r="W34" s="341"/>
      <c r="X34" s="341"/>
      <c r="Y34" s="341"/>
      <c r="Z34" s="350"/>
      <c r="AA34" s="346"/>
      <c r="AB34" s="346"/>
      <c r="AC34" s="341"/>
      <c r="AD34" s="341"/>
      <c r="AE34" s="341"/>
      <c r="AF34" s="341"/>
      <c r="AG34" s="341"/>
      <c r="AH34" s="352"/>
      <c r="AI34" s="350"/>
      <c r="AJ34" s="341"/>
      <c r="AK34" s="350"/>
      <c r="AL34" s="350"/>
      <c r="AM34" s="353"/>
      <c r="AN34" s="353"/>
      <c r="AO34" s="353"/>
    </row>
    <row r="35" spans="1:41" s="123" customFormat="1">
      <c r="A35" s="122">
        <v>31</v>
      </c>
      <c r="B35" s="341"/>
      <c r="C35" s="342"/>
      <c r="D35" s="343"/>
      <c r="E35" s="343"/>
      <c r="F35" s="347"/>
      <c r="G35" s="341"/>
      <c r="H35" s="341"/>
      <c r="I35" s="341"/>
      <c r="J35" s="341"/>
      <c r="K35" s="341"/>
      <c r="L35" s="341"/>
      <c r="M35" s="341"/>
      <c r="N35" s="345"/>
      <c r="O35" s="345"/>
      <c r="P35" s="346"/>
      <c r="Q35" s="162" t="str">
        <f t="shared" si="0"/>
        <v/>
      </c>
      <c r="R35" s="350"/>
      <c r="S35" s="163" t="str">
        <f t="shared" si="1"/>
        <v/>
      </c>
      <c r="T35" s="351"/>
      <c r="U35" s="341"/>
      <c r="V35" s="341"/>
      <c r="W35" s="341"/>
      <c r="X35" s="341"/>
      <c r="Y35" s="341"/>
      <c r="Z35" s="350"/>
      <c r="AA35" s="346"/>
      <c r="AB35" s="346"/>
      <c r="AC35" s="341"/>
      <c r="AD35" s="341"/>
      <c r="AE35" s="341"/>
      <c r="AF35" s="341"/>
      <c r="AG35" s="341"/>
      <c r="AH35" s="352"/>
      <c r="AI35" s="350"/>
      <c r="AJ35" s="341"/>
      <c r="AK35" s="350"/>
      <c r="AL35" s="350"/>
      <c r="AM35" s="353"/>
      <c r="AN35" s="353"/>
      <c r="AO35" s="353"/>
    </row>
    <row r="36" spans="1:41" s="123" customFormat="1">
      <c r="A36" s="122">
        <v>32</v>
      </c>
      <c r="B36" s="341"/>
      <c r="C36" s="342"/>
      <c r="D36" s="343"/>
      <c r="E36" s="343"/>
      <c r="F36" s="347"/>
      <c r="G36" s="341"/>
      <c r="H36" s="341"/>
      <c r="I36" s="341"/>
      <c r="J36" s="341"/>
      <c r="K36" s="341"/>
      <c r="L36" s="341"/>
      <c r="M36" s="341"/>
      <c r="N36" s="345"/>
      <c r="O36" s="345"/>
      <c r="P36" s="346"/>
      <c r="Q36" s="162" t="str">
        <f t="shared" si="0"/>
        <v/>
      </c>
      <c r="R36" s="350"/>
      <c r="S36" s="163" t="str">
        <f t="shared" si="1"/>
        <v/>
      </c>
      <c r="T36" s="351"/>
      <c r="U36" s="341"/>
      <c r="V36" s="341"/>
      <c r="W36" s="341"/>
      <c r="X36" s="341"/>
      <c r="Y36" s="341"/>
      <c r="Z36" s="350"/>
      <c r="AA36" s="346"/>
      <c r="AB36" s="346"/>
      <c r="AC36" s="341"/>
      <c r="AD36" s="341"/>
      <c r="AE36" s="341"/>
      <c r="AF36" s="341"/>
      <c r="AG36" s="341"/>
      <c r="AH36" s="352"/>
      <c r="AI36" s="350"/>
      <c r="AJ36" s="341"/>
      <c r="AK36" s="350"/>
      <c r="AL36" s="350"/>
      <c r="AM36" s="353"/>
      <c r="AN36" s="353"/>
      <c r="AO36" s="353"/>
    </row>
    <row r="37" spans="1:41" s="123" customFormat="1">
      <c r="A37" s="122">
        <v>33</v>
      </c>
      <c r="B37" s="341"/>
      <c r="C37" s="342"/>
      <c r="D37" s="343"/>
      <c r="E37" s="343"/>
      <c r="F37" s="347"/>
      <c r="G37" s="341"/>
      <c r="H37" s="341"/>
      <c r="I37" s="341"/>
      <c r="J37" s="341"/>
      <c r="K37" s="341"/>
      <c r="L37" s="341"/>
      <c r="M37" s="341"/>
      <c r="N37" s="345"/>
      <c r="O37" s="345"/>
      <c r="P37" s="346"/>
      <c r="Q37" s="162" t="str">
        <f t="shared" ref="Q37:Q68" si="2">IF(O37="","",DATEDIF(O37,$D$2,"Y")-P37)</f>
        <v/>
      </c>
      <c r="R37" s="350"/>
      <c r="S37" s="163" t="str">
        <f t="shared" ref="S37:S68" si="3">IF(R37="","",DATEDIF(R37,$D$2,"Y"))</f>
        <v/>
      </c>
      <c r="T37" s="351"/>
      <c r="U37" s="341"/>
      <c r="V37" s="341"/>
      <c r="W37" s="341"/>
      <c r="X37" s="341"/>
      <c r="Y37" s="341"/>
      <c r="Z37" s="350"/>
      <c r="AA37" s="346"/>
      <c r="AB37" s="346"/>
      <c r="AC37" s="341"/>
      <c r="AD37" s="341"/>
      <c r="AE37" s="341"/>
      <c r="AF37" s="341"/>
      <c r="AG37" s="341"/>
      <c r="AH37" s="352"/>
      <c r="AI37" s="350"/>
      <c r="AJ37" s="341"/>
      <c r="AK37" s="350"/>
      <c r="AL37" s="350"/>
      <c r="AM37" s="353"/>
      <c r="AN37" s="353"/>
      <c r="AO37" s="353"/>
    </row>
    <row r="38" spans="1:41" s="123" customFormat="1">
      <c r="A38" s="122">
        <v>34</v>
      </c>
      <c r="B38" s="341"/>
      <c r="C38" s="342"/>
      <c r="D38" s="343"/>
      <c r="E38" s="343"/>
      <c r="F38" s="347"/>
      <c r="G38" s="341"/>
      <c r="H38" s="341"/>
      <c r="I38" s="341"/>
      <c r="J38" s="341"/>
      <c r="K38" s="341"/>
      <c r="L38" s="341"/>
      <c r="M38" s="341"/>
      <c r="N38" s="345"/>
      <c r="O38" s="345"/>
      <c r="P38" s="346"/>
      <c r="Q38" s="162" t="str">
        <f t="shared" si="2"/>
        <v/>
      </c>
      <c r="R38" s="350"/>
      <c r="S38" s="163" t="str">
        <f t="shared" si="3"/>
        <v/>
      </c>
      <c r="T38" s="351"/>
      <c r="U38" s="341"/>
      <c r="V38" s="341"/>
      <c r="W38" s="341"/>
      <c r="X38" s="341"/>
      <c r="Y38" s="341"/>
      <c r="Z38" s="350"/>
      <c r="AA38" s="346"/>
      <c r="AB38" s="346"/>
      <c r="AC38" s="341"/>
      <c r="AD38" s="341"/>
      <c r="AE38" s="341"/>
      <c r="AF38" s="341"/>
      <c r="AG38" s="341"/>
      <c r="AH38" s="352"/>
      <c r="AI38" s="350"/>
      <c r="AJ38" s="341"/>
      <c r="AK38" s="350"/>
      <c r="AL38" s="350"/>
      <c r="AM38" s="353"/>
      <c r="AN38" s="353"/>
      <c r="AO38" s="353"/>
    </row>
    <row r="39" spans="1:41" s="123" customFormat="1">
      <c r="A39" s="122">
        <v>35</v>
      </c>
      <c r="B39" s="341"/>
      <c r="C39" s="342"/>
      <c r="D39" s="343"/>
      <c r="E39" s="343"/>
      <c r="F39" s="347"/>
      <c r="G39" s="341"/>
      <c r="H39" s="341"/>
      <c r="I39" s="341"/>
      <c r="J39" s="341"/>
      <c r="K39" s="341"/>
      <c r="L39" s="341"/>
      <c r="M39" s="341"/>
      <c r="N39" s="345"/>
      <c r="O39" s="345"/>
      <c r="P39" s="346"/>
      <c r="Q39" s="162" t="str">
        <f t="shared" si="2"/>
        <v/>
      </c>
      <c r="R39" s="350"/>
      <c r="S39" s="163" t="str">
        <f t="shared" si="3"/>
        <v/>
      </c>
      <c r="T39" s="351"/>
      <c r="U39" s="341"/>
      <c r="V39" s="341"/>
      <c r="W39" s="341"/>
      <c r="X39" s="341"/>
      <c r="Y39" s="341"/>
      <c r="Z39" s="350"/>
      <c r="AA39" s="346"/>
      <c r="AB39" s="346"/>
      <c r="AC39" s="341"/>
      <c r="AD39" s="341"/>
      <c r="AE39" s="341"/>
      <c r="AF39" s="341"/>
      <c r="AG39" s="341"/>
      <c r="AH39" s="352"/>
      <c r="AI39" s="350"/>
      <c r="AJ39" s="341"/>
      <c r="AK39" s="350"/>
      <c r="AL39" s="350"/>
      <c r="AM39" s="353"/>
      <c r="AN39" s="353"/>
      <c r="AO39" s="353"/>
    </row>
    <row r="40" spans="1:41" s="123" customFormat="1">
      <c r="A40" s="122">
        <v>36</v>
      </c>
      <c r="B40" s="341"/>
      <c r="C40" s="342"/>
      <c r="D40" s="343"/>
      <c r="E40" s="343"/>
      <c r="F40" s="347"/>
      <c r="G40" s="341"/>
      <c r="H40" s="341"/>
      <c r="I40" s="341"/>
      <c r="J40" s="341"/>
      <c r="K40" s="341"/>
      <c r="L40" s="341"/>
      <c r="M40" s="341"/>
      <c r="N40" s="345"/>
      <c r="O40" s="345"/>
      <c r="P40" s="346"/>
      <c r="Q40" s="162" t="str">
        <f t="shared" si="2"/>
        <v/>
      </c>
      <c r="R40" s="350"/>
      <c r="S40" s="163" t="str">
        <f t="shared" si="3"/>
        <v/>
      </c>
      <c r="T40" s="351"/>
      <c r="U40" s="341"/>
      <c r="V40" s="341"/>
      <c r="W40" s="341"/>
      <c r="X40" s="341"/>
      <c r="Y40" s="341"/>
      <c r="Z40" s="350"/>
      <c r="AA40" s="346"/>
      <c r="AB40" s="346"/>
      <c r="AC40" s="341"/>
      <c r="AD40" s="341"/>
      <c r="AE40" s="341"/>
      <c r="AF40" s="341"/>
      <c r="AG40" s="341"/>
      <c r="AH40" s="352"/>
      <c r="AI40" s="350"/>
      <c r="AJ40" s="341"/>
      <c r="AK40" s="350"/>
      <c r="AL40" s="350"/>
      <c r="AM40" s="353"/>
      <c r="AN40" s="353"/>
      <c r="AO40" s="353"/>
    </row>
    <row r="41" spans="1:41" s="123" customFormat="1">
      <c r="A41" s="122">
        <v>37</v>
      </c>
      <c r="B41" s="341"/>
      <c r="C41" s="342"/>
      <c r="D41" s="343"/>
      <c r="E41" s="343"/>
      <c r="F41" s="347"/>
      <c r="G41" s="341"/>
      <c r="H41" s="341"/>
      <c r="I41" s="341"/>
      <c r="J41" s="341"/>
      <c r="K41" s="341"/>
      <c r="L41" s="341"/>
      <c r="M41" s="341"/>
      <c r="N41" s="345"/>
      <c r="O41" s="345"/>
      <c r="P41" s="346"/>
      <c r="Q41" s="162" t="str">
        <f t="shared" si="2"/>
        <v/>
      </c>
      <c r="R41" s="350"/>
      <c r="S41" s="163" t="str">
        <f t="shared" si="3"/>
        <v/>
      </c>
      <c r="T41" s="351"/>
      <c r="U41" s="341"/>
      <c r="V41" s="341"/>
      <c r="W41" s="341"/>
      <c r="X41" s="341"/>
      <c r="Y41" s="341"/>
      <c r="Z41" s="350"/>
      <c r="AA41" s="346"/>
      <c r="AB41" s="346"/>
      <c r="AC41" s="341"/>
      <c r="AD41" s="341"/>
      <c r="AE41" s="341"/>
      <c r="AF41" s="341"/>
      <c r="AG41" s="341"/>
      <c r="AH41" s="352"/>
      <c r="AI41" s="350"/>
      <c r="AJ41" s="341"/>
      <c r="AK41" s="350"/>
      <c r="AL41" s="350"/>
      <c r="AM41" s="353"/>
      <c r="AN41" s="353"/>
      <c r="AO41" s="353"/>
    </row>
    <row r="42" spans="1:41" s="123" customFormat="1">
      <c r="A42" s="122">
        <v>38</v>
      </c>
      <c r="B42" s="341"/>
      <c r="C42" s="342"/>
      <c r="D42" s="343"/>
      <c r="E42" s="343"/>
      <c r="F42" s="347"/>
      <c r="G42" s="341"/>
      <c r="H42" s="341"/>
      <c r="I42" s="341"/>
      <c r="J42" s="341"/>
      <c r="K42" s="341"/>
      <c r="L42" s="341"/>
      <c r="M42" s="341"/>
      <c r="N42" s="345"/>
      <c r="O42" s="345"/>
      <c r="P42" s="346"/>
      <c r="Q42" s="162" t="str">
        <f t="shared" si="2"/>
        <v/>
      </c>
      <c r="R42" s="350"/>
      <c r="S42" s="163" t="str">
        <f t="shared" si="3"/>
        <v/>
      </c>
      <c r="T42" s="351"/>
      <c r="U42" s="341"/>
      <c r="V42" s="341"/>
      <c r="W42" s="341"/>
      <c r="X42" s="341"/>
      <c r="Y42" s="341"/>
      <c r="Z42" s="350"/>
      <c r="AA42" s="346"/>
      <c r="AB42" s="346"/>
      <c r="AC42" s="341"/>
      <c r="AD42" s="341"/>
      <c r="AE42" s="341"/>
      <c r="AF42" s="341"/>
      <c r="AG42" s="341"/>
      <c r="AH42" s="352"/>
      <c r="AI42" s="350"/>
      <c r="AJ42" s="341"/>
      <c r="AK42" s="350"/>
      <c r="AL42" s="350"/>
      <c r="AM42" s="353"/>
      <c r="AN42" s="353"/>
      <c r="AO42" s="353"/>
    </row>
    <row r="43" spans="1:41" s="123" customFormat="1">
      <c r="A43" s="122">
        <v>39</v>
      </c>
      <c r="B43" s="341"/>
      <c r="C43" s="342"/>
      <c r="D43" s="343"/>
      <c r="E43" s="343"/>
      <c r="F43" s="347"/>
      <c r="G43" s="341"/>
      <c r="H43" s="341"/>
      <c r="I43" s="341"/>
      <c r="J43" s="341"/>
      <c r="K43" s="341"/>
      <c r="L43" s="341"/>
      <c r="M43" s="341"/>
      <c r="N43" s="345"/>
      <c r="O43" s="345"/>
      <c r="P43" s="346"/>
      <c r="Q43" s="162" t="str">
        <f t="shared" si="2"/>
        <v/>
      </c>
      <c r="R43" s="350"/>
      <c r="S43" s="163" t="str">
        <f t="shared" si="3"/>
        <v/>
      </c>
      <c r="T43" s="351"/>
      <c r="U43" s="341"/>
      <c r="V43" s="341"/>
      <c r="W43" s="341"/>
      <c r="X43" s="341"/>
      <c r="Y43" s="341"/>
      <c r="Z43" s="350"/>
      <c r="AA43" s="346"/>
      <c r="AB43" s="346"/>
      <c r="AC43" s="341"/>
      <c r="AD43" s="341"/>
      <c r="AE43" s="341"/>
      <c r="AF43" s="341"/>
      <c r="AG43" s="341"/>
      <c r="AH43" s="352"/>
      <c r="AI43" s="350"/>
      <c r="AJ43" s="341"/>
      <c r="AK43" s="350"/>
      <c r="AL43" s="350"/>
      <c r="AM43" s="353"/>
      <c r="AN43" s="353"/>
      <c r="AO43" s="353"/>
    </row>
    <row r="44" spans="1:41" s="123" customFormat="1">
      <c r="A44" s="122">
        <v>40</v>
      </c>
      <c r="B44" s="341"/>
      <c r="C44" s="342"/>
      <c r="D44" s="343"/>
      <c r="E44" s="343"/>
      <c r="F44" s="347"/>
      <c r="G44" s="341"/>
      <c r="H44" s="341"/>
      <c r="I44" s="341"/>
      <c r="J44" s="341"/>
      <c r="K44" s="341"/>
      <c r="L44" s="341"/>
      <c r="M44" s="341"/>
      <c r="N44" s="345"/>
      <c r="O44" s="345"/>
      <c r="P44" s="346"/>
      <c r="Q44" s="162" t="str">
        <f t="shared" si="2"/>
        <v/>
      </c>
      <c r="R44" s="350"/>
      <c r="S44" s="163" t="str">
        <f t="shared" si="3"/>
        <v/>
      </c>
      <c r="T44" s="351"/>
      <c r="U44" s="341"/>
      <c r="V44" s="341"/>
      <c r="W44" s="341"/>
      <c r="X44" s="341"/>
      <c r="Y44" s="341"/>
      <c r="Z44" s="350"/>
      <c r="AA44" s="346"/>
      <c r="AB44" s="346"/>
      <c r="AC44" s="341"/>
      <c r="AD44" s="341"/>
      <c r="AE44" s="341"/>
      <c r="AF44" s="341"/>
      <c r="AG44" s="341"/>
      <c r="AH44" s="352"/>
      <c r="AI44" s="350"/>
      <c r="AJ44" s="341"/>
      <c r="AK44" s="350"/>
      <c r="AL44" s="350"/>
      <c r="AM44" s="353"/>
      <c r="AN44" s="353"/>
      <c r="AO44" s="353"/>
    </row>
    <row r="45" spans="1:41" s="123" customFormat="1">
      <c r="A45" s="122">
        <v>41</v>
      </c>
      <c r="B45" s="341"/>
      <c r="C45" s="342"/>
      <c r="D45" s="343"/>
      <c r="E45" s="343"/>
      <c r="F45" s="347"/>
      <c r="G45" s="341"/>
      <c r="H45" s="341"/>
      <c r="I45" s="341"/>
      <c r="J45" s="341"/>
      <c r="K45" s="341"/>
      <c r="L45" s="341"/>
      <c r="M45" s="341"/>
      <c r="N45" s="345"/>
      <c r="O45" s="345"/>
      <c r="P45" s="346"/>
      <c r="Q45" s="162" t="str">
        <f t="shared" si="2"/>
        <v/>
      </c>
      <c r="R45" s="350"/>
      <c r="S45" s="163" t="str">
        <f t="shared" si="3"/>
        <v/>
      </c>
      <c r="T45" s="351"/>
      <c r="U45" s="341"/>
      <c r="V45" s="341"/>
      <c r="W45" s="341"/>
      <c r="X45" s="341"/>
      <c r="Y45" s="341"/>
      <c r="Z45" s="350"/>
      <c r="AA45" s="346"/>
      <c r="AB45" s="346"/>
      <c r="AC45" s="341"/>
      <c r="AD45" s="341"/>
      <c r="AE45" s="341"/>
      <c r="AF45" s="341"/>
      <c r="AG45" s="341"/>
      <c r="AH45" s="352"/>
      <c r="AI45" s="350"/>
      <c r="AJ45" s="341"/>
      <c r="AK45" s="350"/>
      <c r="AL45" s="350"/>
      <c r="AM45" s="353"/>
      <c r="AN45" s="353"/>
      <c r="AO45" s="353"/>
    </row>
    <row r="46" spans="1:41" s="123" customFormat="1">
      <c r="A46" s="122">
        <v>42</v>
      </c>
      <c r="B46" s="341"/>
      <c r="C46" s="342"/>
      <c r="D46" s="343"/>
      <c r="E46" s="343"/>
      <c r="F46" s="347"/>
      <c r="G46" s="341"/>
      <c r="H46" s="341"/>
      <c r="I46" s="341"/>
      <c r="J46" s="341"/>
      <c r="K46" s="341"/>
      <c r="L46" s="341"/>
      <c r="M46" s="341"/>
      <c r="N46" s="345"/>
      <c r="O46" s="345"/>
      <c r="P46" s="346"/>
      <c r="Q46" s="162" t="str">
        <f t="shared" si="2"/>
        <v/>
      </c>
      <c r="R46" s="350"/>
      <c r="S46" s="163" t="str">
        <f t="shared" si="3"/>
        <v/>
      </c>
      <c r="T46" s="351"/>
      <c r="U46" s="341"/>
      <c r="V46" s="341"/>
      <c r="W46" s="341"/>
      <c r="X46" s="341"/>
      <c r="Y46" s="341"/>
      <c r="Z46" s="350"/>
      <c r="AA46" s="346"/>
      <c r="AB46" s="346"/>
      <c r="AC46" s="341"/>
      <c r="AD46" s="341"/>
      <c r="AE46" s="341"/>
      <c r="AF46" s="341"/>
      <c r="AG46" s="341"/>
      <c r="AH46" s="352"/>
      <c r="AI46" s="350"/>
      <c r="AJ46" s="341"/>
      <c r="AK46" s="350"/>
      <c r="AL46" s="350"/>
      <c r="AM46" s="353"/>
      <c r="AN46" s="353"/>
      <c r="AO46" s="353"/>
    </row>
    <row r="47" spans="1:41" s="123" customFormat="1">
      <c r="A47" s="122">
        <v>43</v>
      </c>
      <c r="B47" s="341"/>
      <c r="C47" s="342"/>
      <c r="D47" s="343"/>
      <c r="E47" s="343"/>
      <c r="F47" s="347"/>
      <c r="G47" s="341"/>
      <c r="H47" s="341"/>
      <c r="I47" s="341"/>
      <c r="J47" s="341"/>
      <c r="K47" s="341"/>
      <c r="L47" s="341"/>
      <c r="M47" s="341"/>
      <c r="N47" s="345"/>
      <c r="O47" s="345"/>
      <c r="P47" s="346"/>
      <c r="Q47" s="162" t="str">
        <f t="shared" si="2"/>
        <v/>
      </c>
      <c r="R47" s="350"/>
      <c r="S47" s="163" t="str">
        <f t="shared" si="3"/>
        <v/>
      </c>
      <c r="T47" s="351"/>
      <c r="U47" s="341"/>
      <c r="V47" s="341"/>
      <c r="W47" s="341"/>
      <c r="X47" s="341"/>
      <c r="Y47" s="341"/>
      <c r="Z47" s="350"/>
      <c r="AA47" s="346"/>
      <c r="AB47" s="346"/>
      <c r="AC47" s="341"/>
      <c r="AD47" s="341"/>
      <c r="AE47" s="341"/>
      <c r="AF47" s="341"/>
      <c r="AG47" s="341"/>
      <c r="AH47" s="352"/>
      <c r="AI47" s="350"/>
      <c r="AJ47" s="341"/>
      <c r="AK47" s="350"/>
      <c r="AL47" s="350"/>
      <c r="AM47" s="353"/>
      <c r="AN47" s="353"/>
      <c r="AO47" s="353"/>
    </row>
    <row r="48" spans="1:41" s="123" customFormat="1">
      <c r="A48" s="122">
        <v>44</v>
      </c>
      <c r="B48" s="341"/>
      <c r="C48" s="342"/>
      <c r="D48" s="343"/>
      <c r="E48" s="343"/>
      <c r="F48" s="347"/>
      <c r="G48" s="341"/>
      <c r="H48" s="341"/>
      <c r="I48" s="341"/>
      <c r="J48" s="341"/>
      <c r="K48" s="341"/>
      <c r="L48" s="341"/>
      <c r="M48" s="341"/>
      <c r="N48" s="345"/>
      <c r="O48" s="345"/>
      <c r="P48" s="346"/>
      <c r="Q48" s="162" t="str">
        <f t="shared" si="2"/>
        <v/>
      </c>
      <c r="R48" s="350"/>
      <c r="S48" s="163" t="str">
        <f t="shared" si="3"/>
        <v/>
      </c>
      <c r="T48" s="351"/>
      <c r="U48" s="341"/>
      <c r="V48" s="341"/>
      <c r="W48" s="341"/>
      <c r="X48" s="341"/>
      <c r="Y48" s="341"/>
      <c r="Z48" s="350"/>
      <c r="AA48" s="346"/>
      <c r="AB48" s="346"/>
      <c r="AC48" s="341"/>
      <c r="AD48" s="341"/>
      <c r="AE48" s="341"/>
      <c r="AF48" s="341"/>
      <c r="AG48" s="341"/>
      <c r="AH48" s="352"/>
      <c r="AI48" s="350"/>
      <c r="AJ48" s="341"/>
      <c r="AK48" s="350"/>
      <c r="AL48" s="350"/>
      <c r="AM48" s="353"/>
      <c r="AN48" s="353"/>
      <c r="AO48" s="353"/>
    </row>
    <row r="49" spans="1:41" s="123" customFormat="1">
      <c r="A49" s="122">
        <v>45</v>
      </c>
      <c r="B49" s="341"/>
      <c r="C49" s="342"/>
      <c r="D49" s="343"/>
      <c r="E49" s="343"/>
      <c r="F49" s="347"/>
      <c r="G49" s="341"/>
      <c r="H49" s="341"/>
      <c r="I49" s="341"/>
      <c r="J49" s="341"/>
      <c r="K49" s="341"/>
      <c r="L49" s="341"/>
      <c r="M49" s="341"/>
      <c r="N49" s="345"/>
      <c r="O49" s="345"/>
      <c r="P49" s="346"/>
      <c r="Q49" s="162" t="str">
        <f t="shared" si="2"/>
        <v/>
      </c>
      <c r="R49" s="350"/>
      <c r="S49" s="163" t="str">
        <f t="shared" si="3"/>
        <v/>
      </c>
      <c r="T49" s="351"/>
      <c r="U49" s="341"/>
      <c r="V49" s="341"/>
      <c r="W49" s="341"/>
      <c r="X49" s="341"/>
      <c r="Y49" s="341"/>
      <c r="Z49" s="350"/>
      <c r="AA49" s="346"/>
      <c r="AB49" s="346"/>
      <c r="AC49" s="341"/>
      <c r="AD49" s="341"/>
      <c r="AE49" s="341"/>
      <c r="AF49" s="341"/>
      <c r="AG49" s="341"/>
      <c r="AH49" s="352"/>
      <c r="AI49" s="350"/>
      <c r="AJ49" s="341"/>
      <c r="AK49" s="350"/>
      <c r="AL49" s="350"/>
      <c r="AM49" s="353"/>
      <c r="AN49" s="353"/>
      <c r="AO49" s="353"/>
    </row>
    <row r="50" spans="1:41" s="123" customFormat="1">
      <c r="A50" s="122">
        <v>46</v>
      </c>
      <c r="B50" s="341"/>
      <c r="C50" s="342"/>
      <c r="D50" s="343"/>
      <c r="E50" s="343"/>
      <c r="F50" s="347"/>
      <c r="G50" s="341"/>
      <c r="H50" s="341"/>
      <c r="I50" s="341"/>
      <c r="J50" s="341"/>
      <c r="K50" s="341"/>
      <c r="L50" s="341"/>
      <c r="M50" s="341"/>
      <c r="N50" s="345"/>
      <c r="O50" s="345"/>
      <c r="P50" s="346"/>
      <c r="Q50" s="162" t="str">
        <f t="shared" si="2"/>
        <v/>
      </c>
      <c r="R50" s="350"/>
      <c r="S50" s="163" t="str">
        <f t="shared" si="3"/>
        <v/>
      </c>
      <c r="T50" s="351"/>
      <c r="U50" s="341"/>
      <c r="V50" s="341"/>
      <c r="W50" s="341"/>
      <c r="X50" s="341"/>
      <c r="Y50" s="341"/>
      <c r="Z50" s="350"/>
      <c r="AA50" s="346"/>
      <c r="AB50" s="346"/>
      <c r="AC50" s="341"/>
      <c r="AD50" s="341"/>
      <c r="AE50" s="341"/>
      <c r="AF50" s="341"/>
      <c r="AG50" s="341"/>
      <c r="AH50" s="352"/>
      <c r="AI50" s="350"/>
      <c r="AJ50" s="341"/>
      <c r="AK50" s="350"/>
      <c r="AL50" s="350"/>
      <c r="AM50" s="353"/>
      <c r="AN50" s="353"/>
      <c r="AO50" s="353"/>
    </row>
    <row r="51" spans="1:41" s="123" customFormat="1">
      <c r="A51" s="122">
        <v>47</v>
      </c>
      <c r="B51" s="341"/>
      <c r="C51" s="342"/>
      <c r="D51" s="343"/>
      <c r="E51" s="343"/>
      <c r="F51" s="347"/>
      <c r="G51" s="341"/>
      <c r="H51" s="341"/>
      <c r="I51" s="341"/>
      <c r="J51" s="341"/>
      <c r="K51" s="341"/>
      <c r="L51" s="341"/>
      <c r="M51" s="341"/>
      <c r="N51" s="345"/>
      <c r="O51" s="345"/>
      <c r="P51" s="346"/>
      <c r="Q51" s="162" t="str">
        <f t="shared" si="2"/>
        <v/>
      </c>
      <c r="R51" s="350"/>
      <c r="S51" s="163" t="str">
        <f t="shared" si="3"/>
        <v/>
      </c>
      <c r="T51" s="351"/>
      <c r="U51" s="341"/>
      <c r="V51" s="341"/>
      <c r="W51" s="341"/>
      <c r="X51" s="341"/>
      <c r="Y51" s="341"/>
      <c r="Z51" s="350"/>
      <c r="AA51" s="346"/>
      <c r="AB51" s="346"/>
      <c r="AC51" s="341"/>
      <c r="AD51" s="341"/>
      <c r="AE51" s="341"/>
      <c r="AF51" s="341"/>
      <c r="AG51" s="341"/>
      <c r="AH51" s="352"/>
      <c r="AI51" s="350"/>
      <c r="AJ51" s="341"/>
      <c r="AK51" s="350"/>
      <c r="AL51" s="350"/>
      <c r="AM51" s="353"/>
      <c r="AN51" s="353"/>
      <c r="AO51" s="353"/>
    </row>
    <row r="52" spans="1:41" s="123" customFormat="1">
      <c r="A52" s="122">
        <v>48</v>
      </c>
      <c r="B52" s="341"/>
      <c r="C52" s="342"/>
      <c r="D52" s="343"/>
      <c r="E52" s="343"/>
      <c r="F52" s="347"/>
      <c r="G52" s="341"/>
      <c r="H52" s="341"/>
      <c r="I52" s="341"/>
      <c r="J52" s="341"/>
      <c r="K52" s="341"/>
      <c r="L52" s="341"/>
      <c r="M52" s="341"/>
      <c r="N52" s="345"/>
      <c r="O52" s="345"/>
      <c r="P52" s="346"/>
      <c r="Q52" s="162" t="str">
        <f t="shared" si="2"/>
        <v/>
      </c>
      <c r="R52" s="350"/>
      <c r="S52" s="163" t="str">
        <f t="shared" si="3"/>
        <v/>
      </c>
      <c r="T52" s="351"/>
      <c r="U52" s="341"/>
      <c r="V52" s="341"/>
      <c r="W52" s="341"/>
      <c r="X52" s="341"/>
      <c r="Y52" s="341"/>
      <c r="Z52" s="350"/>
      <c r="AA52" s="346"/>
      <c r="AB52" s="346"/>
      <c r="AC52" s="341"/>
      <c r="AD52" s="341"/>
      <c r="AE52" s="341"/>
      <c r="AF52" s="341"/>
      <c r="AG52" s="341"/>
      <c r="AH52" s="352"/>
      <c r="AI52" s="350"/>
      <c r="AJ52" s="341"/>
      <c r="AK52" s="350"/>
      <c r="AL52" s="350"/>
      <c r="AM52" s="353"/>
      <c r="AN52" s="353"/>
      <c r="AO52" s="353"/>
    </row>
    <row r="53" spans="1:41" s="123" customFormat="1">
      <c r="A53" s="122">
        <v>49</v>
      </c>
      <c r="B53" s="341"/>
      <c r="C53" s="342">
        <f>COUNTIF(B$5:B53,B53)</f>
        <v>0</v>
      </c>
      <c r="D53" s="343"/>
      <c r="E53" s="343"/>
      <c r="F53" s="347"/>
      <c r="G53" s="341"/>
      <c r="H53" s="341"/>
      <c r="I53" s="341"/>
      <c r="J53" s="341"/>
      <c r="K53" s="341"/>
      <c r="L53" s="341"/>
      <c r="M53" s="341"/>
      <c r="N53" s="345"/>
      <c r="O53" s="345"/>
      <c r="P53" s="346"/>
      <c r="Q53" s="162" t="str">
        <f t="shared" si="2"/>
        <v/>
      </c>
      <c r="R53" s="350"/>
      <c r="S53" s="163" t="str">
        <f t="shared" si="3"/>
        <v/>
      </c>
      <c r="T53" s="351"/>
      <c r="U53" s="341"/>
      <c r="V53" s="341"/>
      <c r="W53" s="341"/>
      <c r="X53" s="341"/>
      <c r="Y53" s="341"/>
      <c r="Z53" s="350"/>
      <c r="AA53" s="346"/>
      <c r="AB53" s="346"/>
      <c r="AC53" s="341"/>
      <c r="AD53" s="341"/>
      <c r="AE53" s="341"/>
      <c r="AF53" s="341"/>
      <c r="AG53" s="341"/>
      <c r="AH53" s="352"/>
      <c r="AI53" s="350"/>
      <c r="AJ53" s="341"/>
      <c r="AK53" s="350"/>
      <c r="AL53" s="350"/>
      <c r="AM53" s="353"/>
      <c r="AN53" s="353"/>
      <c r="AO53" s="353"/>
    </row>
    <row r="54" spans="1:41" s="123" customFormat="1">
      <c r="A54" s="122">
        <v>50</v>
      </c>
      <c r="B54" s="341"/>
      <c r="C54" s="342">
        <f>COUNTIF(B$5:B54,B54)</f>
        <v>0</v>
      </c>
      <c r="D54" s="343"/>
      <c r="E54" s="343"/>
      <c r="F54" s="347"/>
      <c r="G54" s="341"/>
      <c r="H54" s="341"/>
      <c r="I54" s="341"/>
      <c r="J54" s="341"/>
      <c r="K54" s="341"/>
      <c r="L54" s="341"/>
      <c r="M54" s="341"/>
      <c r="N54" s="345"/>
      <c r="O54" s="345"/>
      <c r="P54" s="346"/>
      <c r="Q54" s="162" t="str">
        <f t="shared" si="2"/>
        <v/>
      </c>
      <c r="R54" s="350"/>
      <c r="S54" s="163" t="str">
        <f t="shared" si="3"/>
        <v/>
      </c>
      <c r="T54" s="351"/>
      <c r="U54" s="341"/>
      <c r="V54" s="341"/>
      <c r="W54" s="341"/>
      <c r="X54" s="341"/>
      <c r="Y54" s="341"/>
      <c r="Z54" s="350"/>
      <c r="AA54" s="346"/>
      <c r="AB54" s="346"/>
      <c r="AC54" s="341"/>
      <c r="AD54" s="341"/>
      <c r="AE54" s="341"/>
      <c r="AF54" s="341"/>
      <c r="AG54" s="341"/>
      <c r="AH54" s="352"/>
      <c r="AI54" s="350"/>
      <c r="AJ54" s="341"/>
      <c r="AK54" s="350"/>
      <c r="AL54" s="350"/>
      <c r="AM54" s="353"/>
      <c r="AN54" s="353"/>
      <c r="AO54" s="353"/>
    </row>
    <row r="55" spans="1:41">
      <c r="A55" s="122">
        <v>51</v>
      </c>
      <c r="B55" s="348"/>
      <c r="C55" s="342">
        <f>COUNTIF(B$5:B55,B55)</f>
        <v>0</v>
      </c>
      <c r="D55" s="348"/>
      <c r="E55" s="348"/>
      <c r="F55" s="349"/>
      <c r="G55" s="348"/>
      <c r="H55" s="348"/>
      <c r="I55" s="348"/>
      <c r="J55" s="348"/>
      <c r="K55" s="348"/>
      <c r="L55" s="348"/>
      <c r="M55" s="348"/>
      <c r="N55" s="348"/>
      <c r="O55" s="348"/>
      <c r="P55" s="348"/>
      <c r="Q55" s="162" t="str">
        <f t="shared" si="2"/>
        <v/>
      </c>
      <c r="R55" s="348"/>
      <c r="S55" s="163" t="str">
        <f t="shared" si="3"/>
        <v/>
      </c>
      <c r="T55" s="355"/>
      <c r="U55" s="348"/>
      <c r="V55" s="348"/>
      <c r="W55" s="348"/>
      <c r="X55" s="348"/>
      <c r="Y55" s="348"/>
      <c r="Z55" s="348"/>
      <c r="AA55" s="348"/>
      <c r="AB55" s="348"/>
      <c r="AC55" s="348"/>
      <c r="AD55" s="348"/>
      <c r="AE55" s="348"/>
      <c r="AF55" s="348"/>
      <c r="AG55" s="348"/>
      <c r="AH55" s="348"/>
      <c r="AI55" s="348"/>
      <c r="AJ55" s="348"/>
      <c r="AK55" s="348"/>
      <c r="AL55" s="348"/>
      <c r="AM55" s="355"/>
      <c r="AN55" s="355"/>
      <c r="AO55" s="355"/>
    </row>
    <row r="56" spans="1:41">
      <c r="A56" s="122">
        <v>52</v>
      </c>
      <c r="B56" s="348"/>
      <c r="C56" s="342">
        <f>COUNTIF(B$5:B56,B56)</f>
        <v>0</v>
      </c>
      <c r="D56" s="348"/>
      <c r="E56" s="348"/>
      <c r="F56" s="349"/>
      <c r="G56" s="348"/>
      <c r="H56" s="348"/>
      <c r="I56" s="348"/>
      <c r="J56" s="348"/>
      <c r="K56" s="348"/>
      <c r="L56" s="348"/>
      <c r="M56" s="348"/>
      <c r="N56" s="348"/>
      <c r="O56" s="348"/>
      <c r="P56" s="348"/>
      <c r="Q56" s="162" t="str">
        <f t="shared" si="2"/>
        <v/>
      </c>
      <c r="R56" s="348"/>
      <c r="S56" s="163" t="str">
        <f t="shared" si="3"/>
        <v/>
      </c>
      <c r="T56" s="355"/>
      <c r="U56" s="348"/>
      <c r="V56" s="348"/>
      <c r="W56" s="348"/>
      <c r="X56" s="348"/>
      <c r="Y56" s="348"/>
      <c r="Z56" s="348"/>
      <c r="AA56" s="348"/>
      <c r="AB56" s="348"/>
      <c r="AC56" s="348"/>
      <c r="AD56" s="348"/>
      <c r="AE56" s="348"/>
      <c r="AF56" s="348"/>
      <c r="AG56" s="348"/>
      <c r="AH56" s="348"/>
      <c r="AI56" s="348"/>
      <c r="AJ56" s="348"/>
      <c r="AK56" s="348"/>
      <c r="AL56" s="348"/>
      <c r="AM56" s="355"/>
      <c r="AN56" s="355"/>
      <c r="AO56" s="355"/>
    </row>
    <row r="57" spans="1:41">
      <c r="A57" s="122">
        <v>53</v>
      </c>
      <c r="B57" s="348"/>
      <c r="C57" s="342">
        <f>COUNTIF(B$5:B57,B57)</f>
        <v>0</v>
      </c>
      <c r="D57" s="348"/>
      <c r="E57" s="348"/>
      <c r="F57" s="349"/>
      <c r="G57" s="348"/>
      <c r="H57" s="348"/>
      <c r="I57" s="348"/>
      <c r="J57" s="348"/>
      <c r="K57" s="348"/>
      <c r="L57" s="348"/>
      <c r="M57" s="348"/>
      <c r="N57" s="348"/>
      <c r="O57" s="348"/>
      <c r="P57" s="348"/>
      <c r="Q57" s="162" t="str">
        <f t="shared" si="2"/>
        <v/>
      </c>
      <c r="R57" s="348"/>
      <c r="S57" s="163" t="str">
        <f t="shared" si="3"/>
        <v/>
      </c>
      <c r="T57" s="355"/>
      <c r="U57" s="348"/>
      <c r="V57" s="348"/>
      <c r="W57" s="348"/>
      <c r="X57" s="348"/>
      <c r="Y57" s="348"/>
      <c r="Z57" s="348"/>
      <c r="AA57" s="348"/>
      <c r="AB57" s="348"/>
      <c r="AC57" s="348"/>
      <c r="AD57" s="348"/>
      <c r="AE57" s="348"/>
      <c r="AF57" s="348"/>
      <c r="AG57" s="348"/>
      <c r="AH57" s="348"/>
      <c r="AI57" s="348"/>
      <c r="AJ57" s="348"/>
      <c r="AK57" s="348"/>
      <c r="AL57" s="348"/>
      <c r="AM57" s="355"/>
      <c r="AN57" s="355"/>
      <c r="AO57" s="355"/>
    </row>
    <row r="58" spans="1:41">
      <c r="A58" s="122">
        <v>54</v>
      </c>
      <c r="B58" s="348"/>
      <c r="C58" s="342">
        <f>COUNTIF(B$5:B58,B58)</f>
        <v>0</v>
      </c>
      <c r="D58" s="348"/>
      <c r="E58" s="348"/>
      <c r="F58" s="349"/>
      <c r="G58" s="348"/>
      <c r="H58" s="348"/>
      <c r="I58" s="348"/>
      <c r="J58" s="348"/>
      <c r="K58" s="348"/>
      <c r="L58" s="348"/>
      <c r="M58" s="348"/>
      <c r="N58" s="348"/>
      <c r="O58" s="348"/>
      <c r="P58" s="348"/>
      <c r="Q58" s="162" t="str">
        <f t="shared" si="2"/>
        <v/>
      </c>
      <c r="R58" s="348"/>
      <c r="S58" s="163" t="str">
        <f t="shared" si="3"/>
        <v/>
      </c>
      <c r="T58" s="355"/>
      <c r="U58" s="348"/>
      <c r="V58" s="348"/>
      <c r="W58" s="348"/>
      <c r="X58" s="348"/>
      <c r="Y58" s="348"/>
      <c r="Z58" s="348"/>
      <c r="AA58" s="348"/>
      <c r="AB58" s="348"/>
      <c r="AC58" s="348"/>
      <c r="AD58" s="348"/>
      <c r="AE58" s="348"/>
      <c r="AF58" s="348"/>
      <c r="AG58" s="348"/>
      <c r="AH58" s="348"/>
      <c r="AI58" s="348"/>
      <c r="AJ58" s="348"/>
      <c r="AK58" s="348"/>
      <c r="AL58" s="348"/>
      <c r="AM58" s="355"/>
      <c r="AN58" s="355"/>
      <c r="AO58" s="355"/>
    </row>
    <row r="59" spans="1:41">
      <c r="A59" s="122">
        <v>55</v>
      </c>
      <c r="B59" s="348"/>
      <c r="C59" s="342">
        <f>COUNTIF(B$5:B59,B59)</f>
        <v>0</v>
      </c>
      <c r="D59" s="348"/>
      <c r="E59" s="348"/>
      <c r="F59" s="349"/>
      <c r="G59" s="348"/>
      <c r="H59" s="348"/>
      <c r="I59" s="348"/>
      <c r="J59" s="348"/>
      <c r="K59" s="348"/>
      <c r="L59" s="348"/>
      <c r="M59" s="348"/>
      <c r="N59" s="348"/>
      <c r="O59" s="348"/>
      <c r="P59" s="348"/>
      <c r="Q59" s="162" t="str">
        <f t="shared" si="2"/>
        <v/>
      </c>
      <c r="R59" s="348"/>
      <c r="S59" s="163" t="str">
        <f t="shared" si="3"/>
        <v/>
      </c>
      <c r="T59" s="355"/>
      <c r="U59" s="348"/>
      <c r="V59" s="348"/>
      <c r="W59" s="348"/>
      <c r="X59" s="348"/>
      <c r="Y59" s="348"/>
      <c r="Z59" s="348"/>
      <c r="AA59" s="348"/>
      <c r="AB59" s="348"/>
      <c r="AC59" s="348"/>
      <c r="AD59" s="348"/>
      <c r="AE59" s="348"/>
      <c r="AF59" s="348"/>
      <c r="AG59" s="348"/>
      <c r="AH59" s="348"/>
      <c r="AI59" s="348"/>
      <c r="AJ59" s="348"/>
      <c r="AK59" s="348"/>
      <c r="AL59" s="348"/>
      <c r="AM59" s="355"/>
      <c r="AN59" s="355"/>
      <c r="AO59" s="355"/>
    </row>
    <row r="60" spans="1:41">
      <c r="A60" s="122">
        <v>56</v>
      </c>
      <c r="B60" s="348"/>
      <c r="C60" s="342">
        <f>COUNTIF(B$5:B60,B60)</f>
        <v>0</v>
      </c>
      <c r="D60" s="348"/>
      <c r="E60" s="348"/>
      <c r="F60" s="349"/>
      <c r="G60" s="348"/>
      <c r="H60" s="348"/>
      <c r="I60" s="348"/>
      <c r="J60" s="348"/>
      <c r="K60" s="348"/>
      <c r="L60" s="348"/>
      <c r="M60" s="348"/>
      <c r="N60" s="348"/>
      <c r="O60" s="348"/>
      <c r="P60" s="348"/>
      <c r="Q60" s="162" t="str">
        <f t="shared" si="2"/>
        <v/>
      </c>
      <c r="R60" s="348"/>
      <c r="S60" s="163" t="str">
        <f t="shared" si="3"/>
        <v/>
      </c>
      <c r="T60" s="355"/>
      <c r="U60" s="348"/>
      <c r="V60" s="348"/>
      <c r="W60" s="348"/>
      <c r="X60" s="348"/>
      <c r="Y60" s="348"/>
      <c r="Z60" s="348"/>
      <c r="AA60" s="348"/>
      <c r="AB60" s="348"/>
      <c r="AC60" s="348"/>
      <c r="AD60" s="348"/>
      <c r="AE60" s="348"/>
      <c r="AF60" s="348"/>
      <c r="AG60" s="348"/>
      <c r="AH60" s="348"/>
      <c r="AI60" s="348"/>
      <c r="AJ60" s="348"/>
      <c r="AK60" s="348"/>
      <c r="AL60" s="348"/>
      <c r="AM60" s="355"/>
      <c r="AN60" s="355"/>
      <c r="AO60" s="355"/>
    </row>
    <row r="61" spans="1:41">
      <c r="A61" s="122">
        <v>57</v>
      </c>
      <c r="B61" s="348"/>
      <c r="C61" s="342">
        <f>COUNTIF(B$5:B61,B61)</f>
        <v>0</v>
      </c>
      <c r="D61" s="348"/>
      <c r="E61" s="348"/>
      <c r="F61" s="349"/>
      <c r="G61" s="348"/>
      <c r="H61" s="348"/>
      <c r="I61" s="348"/>
      <c r="J61" s="348"/>
      <c r="K61" s="348"/>
      <c r="L61" s="348"/>
      <c r="M61" s="348"/>
      <c r="N61" s="348"/>
      <c r="O61" s="348"/>
      <c r="P61" s="348"/>
      <c r="Q61" s="162" t="str">
        <f t="shared" si="2"/>
        <v/>
      </c>
      <c r="R61" s="348"/>
      <c r="S61" s="163" t="str">
        <f t="shared" si="3"/>
        <v/>
      </c>
      <c r="T61" s="355"/>
      <c r="U61" s="348"/>
      <c r="V61" s="348"/>
      <c r="W61" s="348"/>
      <c r="X61" s="348"/>
      <c r="Y61" s="348"/>
      <c r="Z61" s="348"/>
      <c r="AA61" s="348"/>
      <c r="AB61" s="348"/>
      <c r="AC61" s="348"/>
      <c r="AD61" s="348"/>
      <c r="AE61" s="348"/>
      <c r="AF61" s="348"/>
      <c r="AG61" s="348"/>
      <c r="AH61" s="348"/>
      <c r="AI61" s="348"/>
      <c r="AJ61" s="348"/>
      <c r="AK61" s="348"/>
      <c r="AL61" s="348"/>
      <c r="AM61" s="355"/>
      <c r="AN61" s="355"/>
      <c r="AO61" s="355"/>
    </row>
    <row r="62" spans="1:41">
      <c r="A62" s="122">
        <v>58</v>
      </c>
      <c r="B62" s="348"/>
      <c r="C62" s="342">
        <f>COUNTIF(B$5:B62,B62)</f>
        <v>0</v>
      </c>
      <c r="D62" s="348"/>
      <c r="E62" s="348"/>
      <c r="F62" s="349"/>
      <c r="G62" s="348"/>
      <c r="H62" s="348"/>
      <c r="I62" s="348"/>
      <c r="J62" s="348"/>
      <c r="K62" s="348"/>
      <c r="L62" s="348"/>
      <c r="M62" s="348"/>
      <c r="N62" s="348"/>
      <c r="O62" s="348"/>
      <c r="P62" s="348"/>
      <c r="Q62" s="162" t="str">
        <f t="shared" si="2"/>
        <v/>
      </c>
      <c r="R62" s="348"/>
      <c r="S62" s="163" t="str">
        <f t="shared" si="3"/>
        <v/>
      </c>
      <c r="T62" s="355"/>
      <c r="U62" s="348"/>
      <c r="V62" s="348"/>
      <c r="W62" s="348"/>
      <c r="X62" s="348"/>
      <c r="Y62" s="348"/>
      <c r="Z62" s="348"/>
      <c r="AA62" s="348"/>
      <c r="AB62" s="348"/>
      <c r="AC62" s="348"/>
      <c r="AD62" s="348"/>
      <c r="AE62" s="348"/>
      <c r="AF62" s="348"/>
      <c r="AG62" s="348"/>
      <c r="AH62" s="348"/>
      <c r="AI62" s="348"/>
      <c r="AJ62" s="348"/>
      <c r="AK62" s="348"/>
      <c r="AL62" s="348"/>
      <c r="AM62" s="355"/>
      <c r="AN62" s="355"/>
      <c r="AO62" s="355"/>
    </row>
    <row r="63" spans="1:41">
      <c r="A63" s="122">
        <v>59</v>
      </c>
      <c r="B63" s="348"/>
      <c r="C63" s="342">
        <f>COUNTIF(B$5:B63,B63)</f>
        <v>0</v>
      </c>
      <c r="D63" s="348"/>
      <c r="E63" s="348"/>
      <c r="F63" s="349"/>
      <c r="G63" s="348"/>
      <c r="H63" s="348"/>
      <c r="I63" s="348"/>
      <c r="J63" s="348"/>
      <c r="K63" s="348"/>
      <c r="L63" s="348"/>
      <c r="M63" s="348"/>
      <c r="N63" s="348"/>
      <c r="O63" s="348"/>
      <c r="P63" s="348"/>
      <c r="Q63" s="162" t="str">
        <f t="shared" si="2"/>
        <v/>
      </c>
      <c r="R63" s="348"/>
      <c r="S63" s="163" t="str">
        <f t="shared" si="3"/>
        <v/>
      </c>
      <c r="T63" s="355"/>
      <c r="U63" s="348"/>
      <c r="V63" s="348"/>
      <c r="W63" s="348"/>
      <c r="X63" s="348"/>
      <c r="Y63" s="348"/>
      <c r="Z63" s="348"/>
      <c r="AA63" s="348"/>
      <c r="AB63" s="348"/>
      <c r="AC63" s="348"/>
      <c r="AD63" s="348"/>
      <c r="AE63" s="348"/>
      <c r="AF63" s="348"/>
      <c r="AG63" s="348"/>
      <c r="AH63" s="348"/>
      <c r="AI63" s="348"/>
      <c r="AJ63" s="348"/>
      <c r="AK63" s="348"/>
      <c r="AL63" s="348"/>
      <c r="AM63" s="355"/>
      <c r="AN63" s="355"/>
      <c r="AO63" s="355"/>
    </row>
    <row r="64" spans="1:41">
      <c r="A64" s="122">
        <v>60</v>
      </c>
      <c r="B64" s="348"/>
      <c r="C64" s="342">
        <f>COUNTIF(B$5:B64,B64)</f>
        <v>0</v>
      </c>
      <c r="D64" s="348"/>
      <c r="E64" s="348"/>
      <c r="F64" s="349"/>
      <c r="G64" s="348"/>
      <c r="H64" s="348"/>
      <c r="I64" s="348"/>
      <c r="J64" s="348"/>
      <c r="K64" s="348"/>
      <c r="L64" s="348"/>
      <c r="M64" s="348"/>
      <c r="N64" s="348"/>
      <c r="O64" s="348"/>
      <c r="P64" s="348"/>
      <c r="Q64" s="162" t="str">
        <f t="shared" si="2"/>
        <v/>
      </c>
      <c r="R64" s="348"/>
      <c r="S64" s="163" t="str">
        <f t="shared" si="3"/>
        <v/>
      </c>
      <c r="T64" s="355"/>
      <c r="U64" s="348"/>
      <c r="V64" s="348"/>
      <c r="W64" s="348"/>
      <c r="X64" s="348"/>
      <c r="Y64" s="348"/>
      <c r="Z64" s="348"/>
      <c r="AA64" s="348"/>
      <c r="AB64" s="348"/>
      <c r="AC64" s="348"/>
      <c r="AD64" s="348"/>
      <c r="AE64" s="348"/>
      <c r="AF64" s="348"/>
      <c r="AG64" s="348"/>
      <c r="AH64" s="348"/>
      <c r="AI64" s="348"/>
      <c r="AJ64" s="348"/>
      <c r="AK64" s="348"/>
      <c r="AL64" s="348"/>
      <c r="AM64" s="355"/>
      <c r="AN64" s="355"/>
      <c r="AO64" s="355"/>
    </row>
    <row r="65" spans="1:41">
      <c r="A65" s="122">
        <v>61</v>
      </c>
      <c r="B65" s="348"/>
      <c r="C65" s="342">
        <f>COUNTIF(B$5:B65,B65)</f>
        <v>0</v>
      </c>
      <c r="D65" s="348"/>
      <c r="E65" s="348"/>
      <c r="F65" s="349"/>
      <c r="G65" s="348"/>
      <c r="H65" s="348"/>
      <c r="I65" s="348"/>
      <c r="J65" s="348"/>
      <c r="K65" s="348"/>
      <c r="L65" s="348"/>
      <c r="M65" s="348"/>
      <c r="N65" s="348"/>
      <c r="O65" s="348"/>
      <c r="P65" s="348"/>
      <c r="Q65" s="162" t="str">
        <f t="shared" si="2"/>
        <v/>
      </c>
      <c r="R65" s="348"/>
      <c r="S65" s="163" t="str">
        <f t="shared" si="3"/>
        <v/>
      </c>
      <c r="T65" s="355"/>
      <c r="U65" s="348"/>
      <c r="V65" s="348"/>
      <c r="W65" s="348"/>
      <c r="X65" s="348"/>
      <c r="Y65" s="348"/>
      <c r="Z65" s="348"/>
      <c r="AA65" s="348"/>
      <c r="AB65" s="348"/>
      <c r="AC65" s="348"/>
      <c r="AD65" s="348"/>
      <c r="AE65" s="348"/>
      <c r="AF65" s="348"/>
      <c r="AG65" s="348"/>
      <c r="AH65" s="348"/>
      <c r="AI65" s="348"/>
      <c r="AJ65" s="348"/>
      <c r="AK65" s="348"/>
      <c r="AL65" s="348"/>
      <c r="AM65" s="355"/>
      <c r="AN65" s="355"/>
      <c r="AO65" s="355"/>
    </row>
    <row r="66" spans="1:41">
      <c r="A66" s="122">
        <v>62</v>
      </c>
      <c r="B66" s="348"/>
      <c r="C66" s="342">
        <f>COUNTIF(B$5:B66,B66)</f>
        <v>0</v>
      </c>
      <c r="D66" s="348"/>
      <c r="E66" s="348"/>
      <c r="F66" s="349"/>
      <c r="G66" s="348"/>
      <c r="H66" s="348"/>
      <c r="I66" s="348"/>
      <c r="J66" s="348"/>
      <c r="K66" s="348"/>
      <c r="L66" s="348"/>
      <c r="M66" s="348"/>
      <c r="N66" s="348"/>
      <c r="O66" s="348"/>
      <c r="P66" s="348"/>
      <c r="Q66" s="162" t="str">
        <f t="shared" si="2"/>
        <v/>
      </c>
      <c r="R66" s="348"/>
      <c r="S66" s="163" t="str">
        <f t="shared" si="3"/>
        <v/>
      </c>
      <c r="T66" s="355"/>
      <c r="U66" s="348"/>
      <c r="V66" s="348"/>
      <c r="W66" s="348"/>
      <c r="X66" s="348"/>
      <c r="Y66" s="348"/>
      <c r="Z66" s="348"/>
      <c r="AA66" s="348"/>
      <c r="AB66" s="348"/>
      <c r="AC66" s="348"/>
      <c r="AD66" s="348"/>
      <c r="AE66" s="348"/>
      <c r="AF66" s="348"/>
      <c r="AG66" s="348"/>
      <c r="AH66" s="348"/>
      <c r="AI66" s="348"/>
      <c r="AJ66" s="348"/>
      <c r="AK66" s="348"/>
      <c r="AL66" s="348"/>
      <c r="AM66" s="355"/>
      <c r="AN66" s="355"/>
      <c r="AO66" s="355"/>
    </row>
    <row r="67" spans="1:41">
      <c r="A67" s="122">
        <v>63</v>
      </c>
      <c r="B67" s="348"/>
      <c r="C67" s="342">
        <f>COUNTIF(B$5:B67,B67)</f>
        <v>0</v>
      </c>
      <c r="D67" s="348"/>
      <c r="E67" s="348"/>
      <c r="F67" s="349"/>
      <c r="G67" s="348"/>
      <c r="H67" s="348"/>
      <c r="I67" s="348"/>
      <c r="J67" s="348"/>
      <c r="K67" s="348"/>
      <c r="L67" s="348"/>
      <c r="M67" s="348"/>
      <c r="N67" s="348"/>
      <c r="O67" s="348"/>
      <c r="P67" s="348"/>
      <c r="Q67" s="162" t="str">
        <f t="shared" si="2"/>
        <v/>
      </c>
      <c r="R67" s="348"/>
      <c r="S67" s="163" t="str">
        <f t="shared" si="3"/>
        <v/>
      </c>
      <c r="T67" s="355"/>
      <c r="U67" s="348"/>
      <c r="V67" s="348"/>
      <c r="W67" s="348"/>
      <c r="X67" s="348"/>
      <c r="Y67" s="348"/>
      <c r="Z67" s="348"/>
      <c r="AA67" s="348"/>
      <c r="AB67" s="348"/>
      <c r="AC67" s="348"/>
      <c r="AD67" s="348"/>
      <c r="AE67" s="348"/>
      <c r="AF67" s="348"/>
      <c r="AG67" s="348"/>
      <c r="AH67" s="348"/>
      <c r="AI67" s="348"/>
      <c r="AJ67" s="348"/>
      <c r="AK67" s="348"/>
      <c r="AL67" s="348"/>
      <c r="AM67" s="355"/>
      <c r="AN67" s="355"/>
      <c r="AO67" s="355"/>
    </row>
    <row r="68" spans="1:41">
      <c r="A68" s="122">
        <v>64</v>
      </c>
      <c r="B68" s="348"/>
      <c r="C68" s="342">
        <f>COUNTIF(B$5:B68,B68)</f>
        <v>0</v>
      </c>
      <c r="D68" s="348"/>
      <c r="E68" s="348"/>
      <c r="F68" s="349"/>
      <c r="G68" s="348"/>
      <c r="H68" s="348"/>
      <c r="I68" s="348"/>
      <c r="J68" s="348"/>
      <c r="K68" s="348"/>
      <c r="L68" s="348"/>
      <c r="M68" s="348"/>
      <c r="N68" s="348"/>
      <c r="O68" s="348"/>
      <c r="P68" s="348"/>
      <c r="Q68" s="162" t="str">
        <f t="shared" si="2"/>
        <v/>
      </c>
      <c r="R68" s="348"/>
      <c r="S68" s="163" t="str">
        <f t="shared" si="3"/>
        <v/>
      </c>
      <c r="T68" s="355"/>
      <c r="U68" s="348"/>
      <c r="V68" s="348"/>
      <c r="W68" s="348"/>
      <c r="X68" s="348"/>
      <c r="Y68" s="348"/>
      <c r="Z68" s="348"/>
      <c r="AA68" s="348"/>
      <c r="AB68" s="348"/>
      <c r="AC68" s="348"/>
      <c r="AD68" s="348"/>
      <c r="AE68" s="348"/>
      <c r="AF68" s="348"/>
      <c r="AG68" s="348"/>
      <c r="AH68" s="348"/>
      <c r="AI68" s="348"/>
      <c r="AJ68" s="348"/>
      <c r="AK68" s="348"/>
      <c r="AL68" s="348"/>
      <c r="AM68" s="355"/>
      <c r="AN68" s="355"/>
      <c r="AO68" s="355"/>
    </row>
    <row r="69" spans="1:41">
      <c r="A69" s="122">
        <v>65</v>
      </c>
      <c r="B69" s="348"/>
      <c r="C69" s="342">
        <f>COUNTIF(B$5:B69,B69)</f>
        <v>0</v>
      </c>
      <c r="D69" s="348"/>
      <c r="E69" s="348"/>
      <c r="F69" s="349"/>
      <c r="G69" s="348"/>
      <c r="H69" s="348"/>
      <c r="I69" s="348"/>
      <c r="J69" s="348"/>
      <c r="K69" s="348"/>
      <c r="L69" s="348"/>
      <c r="M69" s="348"/>
      <c r="N69" s="348"/>
      <c r="O69" s="348"/>
      <c r="P69" s="348"/>
      <c r="Q69" s="162" t="str">
        <f t="shared" ref="Q69:Q100" si="4">IF(O69="","",DATEDIF(O69,$D$2,"Y")-P69)</f>
        <v/>
      </c>
      <c r="R69" s="348"/>
      <c r="S69" s="163" t="str">
        <f t="shared" ref="S69:S100" si="5">IF(R69="","",DATEDIF(R69,$D$2,"Y"))</f>
        <v/>
      </c>
      <c r="T69" s="355"/>
      <c r="U69" s="348"/>
      <c r="V69" s="348"/>
      <c r="W69" s="348"/>
      <c r="X69" s="348"/>
      <c r="Y69" s="348"/>
      <c r="Z69" s="348"/>
      <c r="AA69" s="348"/>
      <c r="AB69" s="348"/>
      <c r="AC69" s="348"/>
      <c r="AD69" s="348"/>
      <c r="AE69" s="348"/>
      <c r="AF69" s="348"/>
      <c r="AG69" s="348"/>
      <c r="AH69" s="348"/>
      <c r="AI69" s="348"/>
      <c r="AJ69" s="348"/>
      <c r="AK69" s="348"/>
      <c r="AL69" s="348"/>
      <c r="AM69" s="355"/>
      <c r="AN69" s="355"/>
      <c r="AO69" s="355"/>
    </row>
    <row r="70" spans="1:41">
      <c r="A70" s="122">
        <v>66</v>
      </c>
      <c r="B70" s="348"/>
      <c r="C70" s="342">
        <f>COUNTIF(B$5:B70,B70)</f>
        <v>0</v>
      </c>
      <c r="D70" s="348"/>
      <c r="E70" s="348"/>
      <c r="F70" s="349"/>
      <c r="G70" s="348"/>
      <c r="H70" s="348"/>
      <c r="I70" s="348"/>
      <c r="J70" s="348"/>
      <c r="K70" s="348"/>
      <c r="L70" s="348"/>
      <c r="M70" s="348"/>
      <c r="N70" s="348"/>
      <c r="O70" s="348"/>
      <c r="P70" s="348"/>
      <c r="Q70" s="162" t="str">
        <f t="shared" si="4"/>
        <v/>
      </c>
      <c r="R70" s="348"/>
      <c r="S70" s="163" t="str">
        <f t="shared" si="5"/>
        <v/>
      </c>
      <c r="T70" s="355"/>
      <c r="U70" s="348"/>
      <c r="V70" s="348"/>
      <c r="W70" s="348"/>
      <c r="X70" s="348"/>
      <c r="Y70" s="348"/>
      <c r="Z70" s="348"/>
      <c r="AA70" s="348"/>
      <c r="AB70" s="348"/>
      <c r="AC70" s="348"/>
      <c r="AD70" s="348"/>
      <c r="AE70" s="348"/>
      <c r="AF70" s="348"/>
      <c r="AG70" s="348"/>
      <c r="AH70" s="348"/>
      <c r="AI70" s="348"/>
      <c r="AJ70" s="348"/>
      <c r="AK70" s="348"/>
      <c r="AL70" s="348"/>
      <c r="AM70" s="355"/>
      <c r="AN70" s="355"/>
      <c r="AO70" s="355"/>
    </row>
    <row r="71" spans="1:41">
      <c r="A71" s="122">
        <v>67</v>
      </c>
      <c r="B71" s="348"/>
      <c r="C71" s="342">
        <f>COUNTIF(B$5:B71,B71)</f>
        <v>0</v>
      </c>
      <c r="D71" s="348"/>
      <c r="E71" s="348"/>
      <c r="F71" s="349"/>
      <c r="G71" s="348"/>
      <c r="H71" s="348"/>
      <c r="I71" s="348"/>
      <c r="J71" s="348"/>
      <c r="K71" s="348"/>
      <c r="L71" s="348"/>
      <c r="M71" s="348"/>
      <c r="N71" s="348"/>
      <c r="O71" s="348"/>
      <c r="P71" s="348"/>
      <c r="Q71" s="162" t="str">
        <f t="shared" si="4"/>
        <v/>
      </c>
      <c r="R71" s="348"/>
      <c r="S71" s="163" t="str">
        <f t="shared" si="5"/>
        <v/>
      </c>
      <c r="T71" s="355"/>
      <c r="U71" s="348"/>
      <c r="V71" s="348"/>
      <c r="W71" s="348"/>
      <c r="X71" s="348"/>
      <c r="Y71" s="348"/>
      <c r="Z71" s="348"/>
      <c r="AA71" s="348"/>
      <c r="AB71" s="348"/>
      <c r="AC71" s="348"/>
      <c r="AD71" s="348"/>
      <c r="AE71" s="348"/>
      <c r="AF71" s="348"/>
      <c r="AG71" s="348"/>
      <c r="AH71" s="348"/>
      <c r="AI71" s="348"/>
      <c r="AJ71" s="348"/>
      <c r="AK71" s="348"/>
      <c r="AL71" s="348"/>
      <c r="AM71" s="355"/>
      <c r="AN71" s="355"/>
      <c r="AO71" s="355"/>
    </row>
    <row r="72" spans="1:41">
      <c r="A72" s="122">
        <v>68</v>
      </c>
      <c r="B72" s="348"/>
      <c r="C72" s="342">
        <f>COUNTIF(B$5:B72,B72)</f>
        <v>0</v>
      </c>
      <c r="D72" s="348"/>
      <c r="E72" s="348"/>
      <c r="F72" s="349"/>
      <c r="G72" s="348"/>
      <c r="H72" s="348"/>
      <c r="I72" s="348"/>
      <c r="J72" s="348"/>
      <c r="K72" s="348"/>
      <c r="L72" s="348"/>
      <c r="M72" s="348"/>
      <c r="N72" s="348"/>
      <c r="O72" s="348"/>
      <c r="P72" s="348"/>
      <c r="Q72" s="162" t="str">
        <f t="shared" si="4"/>
        <v/>
      </c>
      <c r="R72" s="348"/>
      <c r="S72" s="163" t="str">
        <f t="shared" si="5"/>
        <v/>
      </c>
      <c r="T72" s="355"/>
      <c r="U72" s="348"/>
      <c r="V72" s="348"/>
      <c r="W72" s="348"/>
      <c r="X72" s="348"/>
      <c r="Y72" s="348"/>
      <c r="Z72" s="348"/>
      <c r="AA72" s="348"/>
      <c r="AB72" s="348"/>
      <c r="AC72" s="348"/>
      <c r="AD72" s="348"/>
      <c r="AE72" s="348"/>
      <c r="AF72" s="348"/>
      <c r="AG72" s="348"/>
      <c r="AH72" s="348"/>
      <c r="AI72" s="348"/>
      <c r="AJ72" s="348"/>
      <c r="AK72" s="348"/>
      <c r="AL72" s="348"/>
      <c r="AM72" s="355"/>
      <c r="AN72" s="355"/>
      <c r="AO72" s="355"/>
    </row>
    <row r="73" spans="1:41">
      <c r="A73" s="122">
        <v>69</v>
      </c>
      <c r="B73" s="348"/>
      <c r="C73" s="342">
        <f>COUNTIF(B$5:B73,B73)</f>
        <v>0</v>
      </c>
      <c r="D73" s="348"/>
      <c r="E73" s="348"/>
      <c r="F73" s="349"/>
      <c r="G73" s="348"/>
      <c r="H73" s="348"/>
      <c r="I73" s="348"/>
      <c r="J73" s="348"/>
      <c r="K73" s="348"/>
      <c r="L73" s="348"/>
      <c r="M73" s="348"/>
      <c r="N73" s="348"/>
      <c r="O73" s="348"/>
      <c r="P73" s="348"/>
      <c r="Q73" s="162" t="str">
        <f t="shared" si="4"/>
        <v/>
      </c>
      <c r="R73" s="348"/>
      <c r="S73" s="163" t="str">
        <f t="shared" si="5"/>
        <v/>
      </c>
      <c r="T73" s="355"/>
      <c r="U73" s="348"/>
      <c r="V73" s="348"/>
      <c r="W73" s="348"/>
      <c r="X73" s="348"/>
      <c r="Y73" s="348"/>
      <c r="Z73" s="348"/>
      <c r="AA73" s="348"/>
      <c r="AB73" s="348"/>
      <c r="AC73" s="348"/>
      <c r="AD73" s="348"/>
      <c r="AE73" s="348"/>
      <c r="AF73" s="348"/>
      <c r="AG73" s="348"/>
      <c r="AH73" s="348"/>
      <c r="AI73" s="348"/>
      <c r="AJ73" s="348"/>
      <c r="AK73" s="348"/>
      <c r="AL73" s="348"/>
      <c r="AM73" s="355"/>
      <c r="AN73" s="355"/>
      <c r="AO73" s="355"/>
    </row>
    <row r="74" spans="1:41">
      <c r="A74" s="122">
        <v>70</v>
      </c>
      <c r="B74" s="348"/>
      <c r="C74" s="342">
        <f>COUNTIF(B$5:B74,B74)</f>
        <v>0</v>
      </c>
      <c r="D74" s="348"/>
      <c r="E74" s="348"/>
      <c r="F74" s="349"/>
      <c r="G74" s="348"/>
      <c r="H74" s="348"/>
      <c r="I74" s="348"/>
      <c r="J74" s="348"/>
      <c r="K74" s="348"/>
      <c r="L74" s="348"/>
      <c r="M74" s="348"/>
      <c r="N74" s="348"/>
      <c r="O74" s="348"/>
      <c r="P74" s="348"/>
      <c r="Q74" s="162" t="str">
        <f t="shared" si="4"/>
        <v/>
      </c>
      <c r="R74" s="348"/>
      <c r="S74" s="163" t="str">
        <f t="shared" si="5"/>
        <v/>
      </c>
      <c r="T74" s="355"/>
      <c r="U74" s="348"/>
      <c r="V74" s="348"/>
      <c r="W74" s="348"/>
      <c r="X74" s="348"/>
      <c r="Y74" s="348"/>
      <c r="Z74" s="348"/>
      <c r="AA74" s="348"/>
      <c r="AB74" s="348"/>
      <c r="AC74" s="348"/>
      <c r="AD74" s="348"/>
      <c r="AE74" s="348"/>
      <c r="AF74" s="348"/>
      <c r="AG74" s="348"/>
      <c r="AH74" s="348"/>
      <c r="AI74" s="348"/>
      <c r="AJ74" s="348"/>
      <c r="AK74" s="348"/>
      <c r="AL74" s="348"/>
      <c r="AM74" s="355"/>
      <c r="AN74" s="355"/>
      <c r="AO74" s="355"/>
    </row>
    <row r="75" spans="1:41">
      <c r="A75" s="122">
        <v>71</v>
      </c>
      <c r="B75" s="348"/>
      <c r="C75" s="342">
        <f>COUNTIF(B$5:B75,B75)</f>
        <v>0</v>
      </c>
      <c r="D75" s="348"/>
      <c r="E75" s="348"/>
      <c r="F75" s="349"/>
      <c r="G75" s="348"/>
      <c r="H75" s="348"/>
      <c r="I75" s="348"/>
      <c r="J75" s="348"/>
      <c r="K75" s="348"/>
      <c r="L75" s="348"/>
      <c r="M75" s="348"/>
      <c r="N75" s="348"/>
      <c r="O75" s="348"/>
      <c r="P75" s="348"/>
      <c r="Q75" s="162" t="str">
        <f t="shared" si="4"/>
        <v/>
      </c>
      <c r="R75" s="348"/>
      <c r="S75" s="163" t="str">
        <f t="shared" si="5"/>
        <v/>
      </c>
      <c r="T75" s="355"/>
      <c r="U75" s="348"/>
      <c r="V75" s="348"/>
      <c r="W75" s="348"/>
      <c r="X75" s="348"/>
      <c r="Y75" s="348"/>
      <c r="Z75" s="348"/>
      <c r="AA75" s="348"/>
      <c r="AB75" s="348"/>
      <c r="AC75" s="348"/>
      <c r="AD75" s="348"/>
      <c r="AE75" s="348"/>
      <c r="AF75" s="348"/>
      <c r="AG75" s="348"/>
      <c r="AH75" s="348"/>
      <c r="AI75" s="348"/>
      <c r="AJ75" s="348"/>
      <c r="AK75" s="348"/>
      <c r="AL75" s="348"/>
      <c r="AM75" s="355"/>
      <c r="AN75" s="355"/>
      <c r="AO75" s="355"/>
    </row>
    <row r="76" spans="1:41">
      <c r="A76" s="122">
        <v>72</v>
      </c>
      <c r="B76" s="348"/>
      <c r="C76" s="342">
        <f>COUNTIF(B$5:B76,B76)</f>
        <v>0</v>
      </c>
      <c r="D76" s="348"/>
      <c r="E76" s="348"/>
      <c r="F76" s="349"/>
      <c r="G76" s="348"/>
      <c r="H76" s="348"/>
      <c r="I76" s="348"/>
      <c r="J76" s="348"/>
      <c r="K76" s="348"/>
      <c r="L76" s="348"/>
      <c r="M76" s="348"/>
      <c r="N76" s="348"/>
      <c r="O76" s="348"/>
      <c r="P76" s="348"/>
      <c r="Q76" s="162" t="str">
        <f t="shared" si="4"/>
        <v/>
      </c>
      <c r="R76" s="348"/>
      <c r="S76" s="163" t="str">
        <f t="shared" si="5"/>
        <v/>
      </c>
      <c r="T76" s="355"/>
      <c r="U76" s="348"/>
      <c r="V76" s="348"/>
      <c r="W76" s="348"/>
      <c r="X76" s="348"/>
      <c r="Y76" s="348"/>
      <c r="Z76" s="348"/>
      <c r="AA76" s="348"/>
      <c r="AB76" s="348"/>
      <c r="AC76" s="348"/>
      <c r="AD76" s="348"/>
      <c r="AE76" s="348"/>
      <c r="AF76" s="348"/>
      <c r="AG76" s="348"/>
      <c r="AH76" s="348"/>
      <c r="AI76" s="348"/>
      <c r="AJ76" s="348"/>
      <c r="AK76" s="348"/>
      <c r="AL76" s="348"/>
      <c r="AM76" s="355"/>
      <c r="AN76" s="355"/>
      <c r="AO76" s="355"/>
    </row>
    <row r="77" spans="1:41">
      <c r="A77" s="122">
        <v>73</v>
      </c>
      <c r="B77" s="348"/>
      <c r="C77" s="342">
        <f>COUNTIF(B$5:B77,B77)</f>
        <v>0</v>
      </c>
      <c r="D77" s="348"/>
      <c r="E77" s="348"/>
      <c r="F77" s="349"/>
      <c r="G77" s="348"/>
      <c r="H77" s="348"/>
      <c r="I77" s="348"/>
      <c r="J77" s="348"/>
      <c r="K77" s="348"/>
      <c r="L77" s="348"/>
      <c r="M77" s="348"/>
      <c r="N77" s="348"/>
      <c r="O77" s="348"/>
      <c r="P77" s="348"/>
      <c r="Q77" s="162" t="str">
        <f t="shared" si="4"/>
        <v/>
      </c>
      <c r="R77" s="348"/>
      <c r="S77" s="163" t="str">
        <f t="shared" si="5"/>
        <v/>
      </c>
      <c r="T77" s="355"/>
      <c r="U77" s="348"/>
      <c r="V77" s="348"/>
      <c r="W77" s="348"/>
      <c r="X77" s="348"/>
      <c r="Y77" s="348"/>
      <c r="Z77" s="348"/>
      <c r="AA77" s="348"/>
      <c r="AB77" s="348"/>
      <c r="AC77" s="348"/>
      <c r="AD77" s="348"/>
      <c r="AE77" s="348"/>
      <c r="AF77" s="348"/>
      <c r="AG77" s="348"/>
      <c r="AH77" s="348"/>
      <c r="AI77" s="348"/>
      <c r="AJ77" s="348"/>
      <c r="AK77" s="348"/>
      <c r="AL77" s="348"/>
      <c r="AM77" s="355"/>
      <c r="AN77" s="355"/>
      <c r="AO77" s="355"/>
    </row>
    <row r="78" spans="1:41">
      <c r="A78" s="122">
        <v>74</v>
      </c>
      <c r="B78" s="348"/>
      <c r="C78" s="342">
        <f>COUNTIF(B$5:B78,B78)</f>
        <v>0</v>
      </c>
      <c r="D78" s="348"/>
      <c r="E78" s="348"/>
      <c r="F78" s="349"/>
      <c r="G78" s="348"/>
      <c r="H78" s="348"/>
      <c r="I78" s="348"/>
      <c r="J78" s="348"/>
      <c r="K78" s="348"/>
      <c r="L78" s="348"/>
      <c r="M78" s="348"/>
      <c r="N78" s="348"/>
      <c r="O78" s="348"/>
      <c r="P78" s="348"/>
      <c r="Q78" s="162" t="str">
        <f t="shared" si="4"/>
        <v/>
      </c>
      <c r="R78" s="348"/>
      <c r="S78" s="163" t="str">
        <f t="shared" si="5"/>
        <v/>
      </c>
      <c r="T78" s="355"/>
      <c r="U78" s="348"/>
      <c r="V78" s="348"/>
      <c r="W78" s="348"/>
      <c r="X78" s="348"/>
      <c r="Y78" s="348"/>
      <c r="Z78" s="348"/>
      <c r="AA78" s="348"/>
      <c r="AB78" s="348"/>
      <c r="AC78" s="348"/>
      <c r="AD78" s="348"/>
      <c r="AE78" s="348"/>
      <c r="AF78" s="348"/>
      <c r="AG78" s="348"/>
      <c r="AH78" s="348"/>
      <c r="AI78" s="348"/>
      <c r="AJ78" s="348"/>
      <c r="AK78" s="348"/>
      <c r="AL78" s="348"/>
      <c r="AM78" s="355"/>
      <c r="AN78" s="355"/>
      <c r="AO78" s="355"/>
    </row>
    <row r="79" spans="1:41">
      <c r="A79" s="122">
        <v>75</v>
      </c>
      <c r="B79" s="348"/>
      <c r="C79" s="342">
        <f>COUNTIF(B$5:B79,B79)</f>
        <v>0</v>
      </c>
      <c r="D79" s="348"/>
      <c r="E79" s="348"/>
      <c r="F79" s="349"/>
      <c r="G79" s="348"/>
      <c r="H79" s="348"/>
      <c r="I79" s="348"/>
      <c r="J79" s="348"/>
      <c r="K79" s="348"/>
      <c r="L79" s="348"/>
      <c r="M79" s="348"/>
      <c r="N79" s="348"/>
      <c r="O79" s="348"/>
      <c r="P79" s="348"/>
      <c r="Q79" s="162" t="str">
        <f t="shared" si="4"/>
        <v/>
      </c>
      <c r="R79" s="348"/>
      <c r="S79" s="163" t="str">
        <f t="shared" si="5"/>
        <v/>
      </c>
      <c r="T79" s="355"/>
      <c r="U79" s="348"/>
      <c r="V79" s="348"/>
      <c r="W79" s="348"/>
      <c r="X79" s="348"/>
      <c r="Y79" s="348"/>
      <c r="Z79" s="348"/>
      <c r="AA79" s="348"/>
      <c r="AB79" s="348"/>
      <c r="AC79" s="348"/>
      <c r="AD79" s="348"/>
      <c r="AE79" s="348"/>
      <c r="AF79" s="348"/>
      <c r="AG79" s="348"/>
      <c r="AH79" s="348"/>
      <c r="AI79" s="348"/>
      <c r="AJ79" s="348"/>
      <c r="AK79" s="348"/>
      <c r="AL79" s="348"/>
      <c r="AM79" s="355"/>
      <c r="AN79" s="355"/>
      <c r="AO79" s="355"/>
    </row>
    <row r="80" spans="1:41">
      <c r="A80" s="122">
        <v>76</v>
      </c>
      <c r="B80" s="348"/>
      <c r="C80" s="342">
        <f>COUNTIF(B$5:B80,B80)</f>
        <v>0</v>
      </c>
      <c r="D80" s="348"/>
      <c r="E80" s="348"/>
      <c r="F80" s="349"/>
      <c r="G80" s="348"/>
      <c r="H80" s="348"/>
      <c r="I80" s="348"/>
      <c r="J80" s="348"/>
      <c r="K80" s="348"/>
      <c r="L80" s="348"/>
      <c r="M80" s="348"/>
      <c r="N80" s="348"/>
      <c r="O80" s="348"/>
      <c r="P80" s="348"/>
      <c r="Q80" s="162" t="str">
        <f t="shared" si="4"/>
        <v/>
      </c>
      <c r="R80" s="348"/>
      <c r="S80" s="163" t="str">
        <f t="shared" si="5"/>
        <v/>
      </c>
      <c r="T80" s="355"/>
      <c r="U80" s="348"/>
      <c r="V80" s="348"/>
      <c r="W80" s="348"/>
      <c r="X80" s="348"/>
      <c r="Y80" s="348"/>
      <c r="Z80" s="348"/>
      <c r="AA80" s="348"/>
      <c r="AB80" s="348"/>
      <c r="AC80" s="348"/>
      <c r="AD80" s="348"/>
      <c r="AE80" s="348"/>
      <c r="AF80" s="348"/>
      <c r="AG80" s="348"/>
      <c r="AH80" s="348"/>
      <c r="AI80" s="348"/>
      <c r="AJ80" s="348"/>
      <c r="AK80" s="348"/>
      <c r="AL80" s="348"/>
      <c r="AM80" s="355"/>
      <c r="AN80" s="355"/>
      <c r="AO80" s="355"/>
    </row>
    <row r="81" spans="1:41">
      <c r="A81" s="122">
        <v>77</v>
      </c>
      <c r="B81" s="348"/>
      <c r="C81" s="342">
        <f>COUNTIF(B$5:B81,B81)</f>
        <v>0</v>
      </c>
      <c r="D81" s="348"/>
      <c r="E81" s="348"/>
      <c r="F81" s="349"/>
      <c r="G81" s="348"/>
      <c r="H81" s="348"/>
      <c r="I81" s="348"/>
      <c r="J81" s="348"/>
      <c r="K81" s="348"/>
      <c r="L81" s="348"/>
      <c r="M81" s="348"/>
      <c r="N81" s="348"/>
      <c r="O81" s="348"/>
      <c r="P81" s="348"/>
      <c r="Q81" s="162" t="str">
        <f t="shared" si="4"/>
        <v/>
      </c>
      <c r="R81" s="348"/>
      <c r="S81" s="163" t="str">
        <f t="shared" si="5"/>
        <v/>
      </c>
      <c r="T81" s="355"/>
      <c r="U81" s="348"/>
      <c r="V81" s="348"/>
      <c r="W81" s="348"/>
      <c r="X81" s="348"/>
      <c r="Y81" s="348"/>
      <c r="Z81" s="348"/>
      <c r="AA81" s="348"/>
      <c r="AB81" s="348"/>
      <c r="AC81" s="348"/>
      <c r="AD81" s="348"/>
      <c r="AE81" s="348"/>
      <c r="AF81" s="348"/>
      <c r="AG81" s="348"/>
      <c r="AH81" s="348"/>
      <c r="AI81" s="348"/>
      <c r="AJ81" s="348"/>
      <c r="AK81" s="348"/>
      <c r="AL81" s="348"/>
      <c r="AM81" s="355"/>
      <c r="AN81" s="355"/>
      <c r="AO81" s="355"/>
    </row>
    <row r="82" spans="1:41">
      <c r="A82" s="122">
        <v>78</v>
      </c>
      <c r="B82" s="348"/>
      <c r="C82" s="342">
        <f>COUNTIF(B$5:B82,B82)</f>
        <v>0</v>
      </c>
      <c r="D82" s="348"/>
      <c r="E82" s="348"/>
      <c r="F82" s="349"/>
      <c r="G82" s="348"/>
      <c r="H82" s="348"/>
      <c r="I82" s="348"/>
      <c r="J82" s="348"/>
      <c r="K82" s="348"/>
      <c r="L82" s="348"/>
      <c r="M82" s="348"/>
      <c r="N82" s="348"/>
      <c r="O82" s="348"/>
      <c r="P82" s="348"/>
      <c r="Q82" s="162" t="str">
        <f t="shared" si="4"/>
        <v/>
      </c>
      <c r="R82" s="348"/>
      <c r="S82" s="163" t="str">
        <f t="shared" si="5"/>
        <v/>
      </c>
      <c r="T82" s="355"/>
      <c r="U82" s="348"/>
      <c r="V82" s="348"/>
      <c r="W82" s="348"/>
      <c r="X82" s="348"/>
      <c r="Y82" s="348"/>
      <c r="Z82" s="348"/>
      <c r="AA82" s="348"/>
      <c r="AB82" s="348"/>
      <c r="AC82" s="348"/>
      <c r="AD82" s="348"/>
      <c r="AE82" s="348"/>
      <c r="AF82" s="348"/>
      <c r="AG82" s="348"/>
      <c r="AH82" s="348"/>
      <c r="AI82" s="348"/>
      <c r="AJ82" s="348"/>
      <c r="AK82" s="348"/>
      <c r="AL82" s="348"/>
      <c r="AM82" s="355"/>
      <c r="AN82" s="355"/>
      <c r="AO82" s="355"/>
    </row>
    <row r="83" spans="1:41">
      <c r="A83" s="122">
        <v>79</v>
      </c>
      <c r="B83" s="348"/>
      <c r="C83" s="342">
        <f>COUNTIF(B$5:B83,B83)</f>
        <v>0</v>
      </c>
      <c r="D83" s="348"/>
      <c r="E83" s="348"/>
      <c r="F83" s="349"/>
      <c r="G83" s="348"/>
      <c r="H83" s="348"/>
      <c r="I83" s="348"/>
      <c r="J83" s="348"/>
      <c r="K83" s="348"/>
      <c r="L83" s="348"/>
      <c r="M83" s="348"/>
      <c r="N83" s="348"/>
      <c r="O83" s="348"/>
      <c r="P83" s="348"/>
      <c r="Q83" s="162" t="str">
        <f t="shared" si="4"/>
        <v/>
      </c>
      <c r="R83" s="348"/>
      <c r="S83" s="163" t="str">
        <f t="shared" si="5"/>
        <v/>
      </c>
      <c r="T83" s="355"/>
      <c r="U83" s="348"/>
      <c r="V83" s="348"/>
      <c r="W83" s="348"/>
      <c r="X83" s="348"/>
      <c r="Y83" s="348"/>
      <c r="Z83" s="348"/>
      <c r="AA83" s="348"/>
      <c r="AB83" s="348"/>
      <c r="AC83" s="348"/>
      <c r="AD83" s="348"/>
      <c r="AE83" s="348"/>
      <c r="AF83" s="348"/>
      <c r="AG83" s="348"/>
      <c r="AH83" s="348"/>
      <c r="AI83" s="348"/>
      <c r="AJ83" s="348"/>
      <c r="AK83" s="348"/>
      <c r="AL83" s="348"/>
      <c r="AM83" s="355"/>
      <c r="AN83" s="355"/>
      <c r="AO83" s="355"/>
    </row>
    <row r="84" spans="1:41">
      <c r="A84" s="122">
        <v>80</v>
      </c>
      <c r="B84" s="348"/>
      <c r="C84" s="342">
        <f>COUNTIF(B$5:B84,B84)</f>
        <v>0</v>
      </c>
      <c r="D84" s="348"/>
      <c r="E84" s="348"/>
      <c r="F84" s="349"/>
      <c r="G84" s="348"/>
      <c r="H84" s="348"/>
      <c r="I84" s="348"/>
      <c r="J84" s="348"/>
      <c r="K84" s="348"/>
      <c r="L84" s="348"/>
      <c r="M84" s="348"/>
      <c r="N84" s="348"/>
      <c r="O84" s="348"/>
      <c r="P84" s="348"/>
      <c r="Q84" s="162" t="str">
        <f t="shared" si="4"/>
        <v/>
      </c>
      <c r="R84" s="348"/>
      <c r="S84" s="163" t="str">
        <f t="shared" si="5"/>
        <v/>
      </c>
      <c r="T84" s="355"/>
      <c r="U84" s="348"/>
      <c r="V84" s="348"/>
      <c r="W84" s="348"/>
      <c r="X84" s="348"/>
      <c r="Y84" s="348"/>
      <c r="Z84" s="348"/>
      <c r="AA84" s="348"/>
      <c r="AB84" s="348"/>
      <c r="AC84" s="348"/>
      <c r="AD84" s="348"/>
      <c r="AE84" s="348"/>
      <c r="AF84" s="348"/>
      <c r="AG84" s="348"/>
      <c r="AH84" s="348"/>
      <c r="AI84" s="348"/>
      <c r="AJ84" s="348"/>
      <c r="AK84" s="348"/>
      <c r="AL84" s="348"/>
      <c r="AM84" s="355"/>
      <c r="AN84" s="355"/>
      <c r="AO84" s="355"/>
    </row>
    <row r="85" spans="1:41">
      <c r="A85" s="122">
        <v>81</v>
      </c>
      <c r="B85" s="348"/>
      <c r="C85" s="342">
        <f>COUNTIF(B$5:B85,B85)</f>
        <v>0</v>
      </c>
      <c r="D85" s="348"/>
      <c r="E85" s="348"/>
      <c r="F85" s="349"/>
      <c r="G85" s="348"/>
      <c r="H85" s="348"/>
      <c r="I85" s="348"/>
      <c r="J85" s="348"/>
      <c r="K85" s="348"/>
      <c r="L85" s="348"/>
      <c r="M85" s="348"/>
      <c r="N85" s="348"/>
      <c r="O85" s="348"/>
      <c r="P85" s="348"/>
      <c r="Q85" s="162" t="str">
        <f t="shared" si="4"/>
        <v/>
      </c>
      <c r="R85" s="348"/>
      <c r="S85" s="163" t="str">
        <f t="shared" si="5"/>
        <v/>
      </c>
      <c r="T85" s="355"/>
      <c r="U85" s="348"/>
      <c r="V85" s="348"/>
      <c r="W85" s="348"/>
      <c r="X85" s="348"/>
      <c r="Y85" s="348"/>
      <c r="Z85" s="348"/>
      <c r="AA85" s="348"/>
      <c r="AB85" s="348"/>
      <c r="AC85" s="348"/>
      <c r="AD85" s="348"/>
      <c r="AE85" s="348"/>
      <c r="AF85" s="348"/>
      <c r="AG85" s="348"/>
      <c r="AH85" s="348"/>
      <c r="AI85" s="348"/>
      <c r="AJ85" s="348"/>
      <c r="AK85" s="348"/>
      <c r="AL85" s="348"/>
      <c r="AM85" s="355"/>
      <c r="AN85" s="355"/>
      <c r="AO85" s="355"/>
    </row>
    <row r="86" spans="1:41">
      <c r="A86" s="122">
        <v>82</v>
      </c>
      <c r="B86" s="348"/>
      <c r="C86" s="342">
        <f>COUNTIF(B$5:B86,B86)</f>
        <v>0</v>
      </c>
      <c r="D86" s="348"/>
      <c r="E86" s="348"/>
      <c r="F86" s="349"/>
      <c r="G86" s="348"/>
      <c r="H86" s="348"/>
      <c r="I86" s="348"/>
      <c r="J86" s="348"/>
      <c r="K86" s="348"/>
      <c r="L86" s="348"/>
      <c r="M86" s="348"/>
      <c r="N86" s="348"/>
      <c r="O86" s="348"/>
      <c r="P86" s="348"/>
      <c r="Q86" s="162" t="str">
        <f t="shared" si="4"/>
        <v/>
      </c>
      <c r="R86" s="348"/>
      <c r="S86" s="163" t="str">
        <f t="shared" si="5"/>
        <v/>
      </c>
      <c r="T86" s="355"/>
      <c r="U86" s="348"/>
      <c r="V86" s="348"/>
      <c r="W86" s="348"/>
      <c r="X86" s="348"/>
      <c r="Y86" s="348"/>
      <c r="Z86" s="348"/>
      <c r="AA86" s="348"/>
      <c r="AB86" s="348"/>
      <c r="AC86" s="348"/>
      <c r="AD86" s="348"/>
      <c r="AE86" s="348"/>
      <c r="AF86" s="348"/>
      <c r="AG86" s="348"/>
      <c r="AH86" s="348"/>
      <c r="AI86" s="348"/>
      <c r="AJ86" s="348"/>
      <c r="AK86" s="348"/>
      <c r="AL86" s="348"/>
      <c r="AM86" s="355"/>
      <c r="AN86" s="355"/>
      <c r="AO86" s="355"/>
    </row>
    <row r="87" spans="1:41">
      <c r="A87" s="122">
        <v>83</v>
      </c>
      <c r="B87" s="348"/>
      <c r="C87" s="342">
        <f>COUNTIF(B$5:B87,B87)</f>
        <v>0</v>
      </c>
      <c r="D87" s="348"/>
      <c r="E87" s="348"/>
      <c r="F87" s="349"/>
      <c r="G87" s="348"/>
      <c r="H87" s="348"/>
      <c r="I87" s="348"/>
      <c r="J87" s="348"/>
      <c r="K87" s="348"/>
      <c r="L87" s="348"/>
      <c r="M87" s="348"/>
      <c r="N87" s="348"/>
      <c r="O87" s="348"/>
      <c r="P87" s="348"/>
      <c r="Q87" s="162" t="str">
        <f t="shared" si="4"/>
        <v/>
      </c>
      <c r="R87" s="348"/>
      <c r="S87" s="163" t="str">
        <f t="shared" si="5"/>
        <v/>
      </c>
      <c r="T87" s="355"/>
      <c r="U87" s="348"/>
      <c r="V87" s="348"/>
      <c r="W87" s="348"/>
      <c r="X87" s="348"/>
      <c r="Y87" s="348"/>
      <c r="Z87" s="348"/>
      <c r="AA87" s="348"/>
      <c r="AB87" s="348"/>
      <c r="AC87" s="348"/>
      <c r="AD87" s="348"/>
      <c r="AE87" s="348"/>
      <c r="AF87" s="348"/>
      <c r="AG87" s="348"/>
      <c r="AH87" s="348"/>
      <c r="AI87" s="348"/>
      <c r="AJ87" s="348"/>
      <c r="AK87" s="348"/>
      <c r="AL87" s="348"/>
      <c r="AM87" s="355"/>
      <c r="AN87" s="355"/>
      <c r="AO87" s="355"/>
    </row>
    <row r="88" spans="1:41">
      <c r="A88" s="122">
        <v>84</v>
      </c>
      <c r="B88" s="348"/>
      <c r="C88" s="342">
        <f>COUNTIF(B$5:B88,B88)</f>
        <v>0</v>
      </c>
      <c r="D88" s="348"/>
      <c r="E88" s="348"/>
      <c r="F88" s="349"/>
      <c r="G88" s="348"/>
      <c r="H88" s="348"/>
      <c r="I88" s="348"/>
      <c r="J88" s="348"/>
      <c r="K88" s="348"/>
      <c r="L88" s="348"/>
      <c r="M88" s="348"/>
      <c r="N88" s="348"/>
      <c r="O88" s="348"/>
      <c r="P88" s="348"/>
      <c r="Q88" s="162" t="str">
        <f t="shared" si="4"/>
        <v/>
      </c>
      <c r="R88" s="348"/>
      <c r="S88" s="163" t="str">
        <f t="shared" si="5"/>
        <v/>
      </c>
      <c r="T88" s="355"/>
      <c r="U88" s="348"/>
      <c r="V88" s="348"/>
      <c r="W88" s="348"/>
      <c r="X88" s="348"/>
      <c r="Y88" s="348"/>
      <c r="Z88" s="348"/>
      <c r="AA88" s="348"/>
      <c r="AB88" s="348"/>
      <c r="AC88" s="348"/>
      <c r="AD88" s="348"/>
      <c r="AE88" s="348"/>
      <c r="AF88" s="348"/>
      <c r="AG88" s="348"/>
      <c r="AH88" s="348"/>
      <c r="AI88" s="348"/>
      <c r="AJ88" s="348"/>
      <c r="AK88" s="348"/>
      <c r="AL88" s="348"/>
      <c r="AM88" s="355"/>
      <c r="AN88" s="355"/>
      <c r="AO88" s="355"/>
    </row>
    <row r="89" spans="1:41">
      <c r="A89" s="122">
        <v>85</v>
      </c>
      <c r="B89" s="348"/>
      <c r="C89" s="342">
        <f>COUNTIF(B$5:B89,B89)</f>
        <v>0</v>
      </c>
      <c r="D89" s="348"/>
      <c r="E89" s="348"/>
      <c r="F89" s="349"/>
      <c r="G89" s="348"/>
      <c r="H89" s="348"/>
      <c r="I89" s="348"/>
      <c r="J89" s="348"/>
      <c r="K89" s="348"/>
      <c r="L89" s="348"/>
      <c r="M89" s="348"/>
      <c r="N89" s="348"/>
      <c r="O89" s="348"/>
      <c r="P89" s="348"/>
      <c r="Q89" s="162" t="str">
        <f t="shared" si="4"/>
        <v/>
      </c>
      <c r="R89" s="348"/>
      <c r="S89" s="163" t="str">
        <f t="shared" si="5"/>
        <v/>
      </c>
      <c r="T89" s="355"/>
      <c r="U89" s="348"/>
      <c r="V89" s="348"/>
      <c r="W89" s="348"/>
      <c r="X89" s="348"/>
      <c r="Y89" s="348"/>
      <c r="Z89" s="348"/>
      <c r="AA89" s="348"/>
      <c r="AB89" s="348"/>
      <c r="AC89" s="348"/>
      <c r="AD89" s="348"/>
      <c r="AE89" s="348"/>
      <c r="AF89" s="348"/>
      <c r="AG89" s="348"/>
      <c r="AH89" s="348"/>
      <c r="AI89" s="348"/>
      <c r="AJ89" s="348"/>
      <c r="AK89" s="348"/>
      <c r="AL89" s="348"/>
      <c r="AM89" s="355"/>
      <c r="AN89" s="355"/>
      <c r="AO89" s="355"/>
    </row>
    <row r="90" spans="1:41">
      <c r="A90" s="122">
        <v>86</v>
      </c>
      <c r="B90" s="348"/>
      <c r="C90" s="342">
        <f>COUNTIF(B$5:B90,B90)</f>
        <v>0</v>
      </c>
      <c r="D90" s="348"/>
      <c r="E90" s="348"/>
      <c r="F90" s="349"/>
      <c r="G90" s="348"/>
      <c r="H90" s="348"/>
      <c r="I90" s="348"/>
      <c r="J90" s="348"/>
      <c r="K90" s="348"/>
      <c r="L90" s="348"/>
      <c r="M90" s="348"/>
      <c r="N90" s="348"/>
      <c r="O90" s="348"/>
      <c r="P90" s="348"/>
      <c r="Q90" s="162" t="str">
        <f t="shared" si="4"/>
        <v/>
      </c>
      <c r="R90" s="348"/>
      <c r="S90" s="163" t="str">
        <f t="shared" si="5"/>
        <v/>
      </c>
      <c r="T90" s="355"/>
      <c r="U90" s="348"/>
      <c r="V90" s="348"/>
      <c r="W90" s="348"/>
      <c r="X90" s="348"/>
      <c r="Y90" s="348"/>
      <c r="Z90" s="348"/>
      <c r="AA90" s="348"/>
      <c r="AB90" s="348"/>
      <c r="AC90" s="348"/>
      <c r="AD90" s="348"/>
      <c r="AE90" s="348"/>
      <c r="AF90" s="348"/>
      <c r="AG90" s="348"/>
      <c r="AH90" s="348"/>
      <c r="AI90" s="348"/>
      <c r="AJ90" s="348"/>
      <c r="AK90" s="348"/>
      <c r="AL90" s="348"/>
      <c r="AM90" s="355"/>
      <c r="AN90" s="355"/>
      <c r="AO90" s="355"/>
    </row>
    <row r="91" spans="1:41">
      <c r="A91" s="122">
        <v>87</v>
      </c>
      <c r="B91" s="348"/>
      <c r="C91" s="342">
        <f>COUNTIF(B$5:B91,B91)</f>
        <v>0</v>
      </c>
      <c r="D91" s="348"/>
      <c r="E91" s="348"/>
      <c r="F91" s="349"/>
      <c r="G91" s="348"/>
      <c r="H91" s="348"/>
      <c r="I91" s="348"/>
      <c r="J91" s="348"/>
      <c r="K91" s="348"/>
      <c r="L91" s="348"/>
      <c r="M91" s="348"/>
      <c r="N91" s="348"/>
      <c r="O91" s="348"/>
      <c r="P91" s="348"/>
      <c r="Q91" s="162" t="str">
        <f t="shared" si="4"/>
        <v/>
      </c>
      <c r="R91" s="348"/>
      <c r="S91" s="163" t="str">
        <f t="shared" si="5"/>
        <v/>
      </c>
      <c r="T91" s="355"/>
      <c r="U91" s="348"/>
      <c r="V91" s="348"/>
      <c r="W91" s="348"/>
      <c r="X91" s="348"/>
      <c r="Y91" s="348"/>
      <c r="Z91" s="348"/>
      <c r="AA91" s="348"/>
      <c r="AB91" s="348"/>
      <c r="AC91" s="348"/>
      <c r="AD91" s="348"/>
      <c r="AE91" s="348"/>
      <c r="AF91" s="348"/>
      <c r="AG91" s="348"/>
      <c r="AH91" s="348"/>
      <c r="AI91" s="348"/>
      <c r="AJ91" s="348"/>
      <c r="AK91" s="348"/>
      <c r="AL91" s="348"/>
      <c r="AM91" s="355"/>
      <c r="AN91" s="355"/>
      <c r="AO91" s="355"/>
    </row>
    <row r="92" spans="1:41">
      <c r="A92" s="122">
        <v>88</v>
      </c>
      <c r="B92" s="348"/>
      <c r="C92" s="342">
        <f>COUNTIF(B$5:B92,B92)</f>
        <v>0</v>
      </c>
      <c r="D92" s="348"/>
      <c r="E92" s="348"/>
      <c r="F92" s="349"/>
      <c r="G92" s="348"/>
      <c r="H92" s="348"/>
      <c r="I92" s="348"/>
      <c r="J92" s="348"/>
      <c r="K92" s="348"/>
      <c r="L92" s="348"/>
      <c r="M92" s="348"/>
      <c r="N92" s="348"/>
      <c r="O92" s="348"/>
      <c r="P92" s="348"/>
      <c r="Q92" s="162" t="str">
        <f t="shared" si="4"/>
        <v/>
      </c>
      <c r="R92" s="348"/>
      <c r="S92" s="163" t="str">
        <f t="shared" si="5"/>
        <v/>
      </c>
      <c r="T92" s="355"/>
      <c r="U92" s="348"/>
      <c r="V92" s="348"/>
      <c r="W92" s="348"/>
      <c r="X92" s="348"/>
      <c r="Y92" s="348"/>
      <c r="Z92" s="348"/>
      <c r="AA92" s="348"/>
      <c r="AB92" s="348"/>
      <c r="AC92" s="348"/>
      <c r="AD92" s="348"/>
      <c r="AE92" s="348"/>
      <c r="AF92" s="348"/>
      <c r="AG92" s="348"/>
      <c r="AH92" s="348"/>
      <c r="AI92" s="348"/>
      <c r="AJ92" s="348"/>
      <c r="AK92" s="348"/>
      <c r="AL92" s="348"/>
      <c r="AM92" s="355"/>
      <c r="AN92" s="355"/>
      <c r="AO92" s="355"/>
    </row>
    <row r="93" spans="1:41">
      <c r="A93" s="122">
        <v>89</v>
      </c>
      <c r="B93" s="348"/>
      <c r="C93" s="342">
        <f>COUNTIF(B$5:B93,B93)</f>
        <v>0</v>
      </c>
      <c r="D93" s="348"/>
      <c r="E93" s="348"/>
      <c r="F93" s="349"/>
      <c r="G93" s="348"/>
      <c r="H93" s="348"/>
      <c r="I93" s="348"/>
      <c r="J93" s="348"/>
      <c r="K93" s="348"/>
      <c r="L93" s="348"/>
      <c r="M93" s="348"/>
      <c r="N93" s="348"/>
      <c r="O93" s="348"/>
      <c r="P93" s="348"/>
      <c r="Q93" s="162" t="str">
        <f t="shared" si="4"/>
        <v/>
      </c>
      <c r="R93" s="348"/>
      <c r="S93" s="163" t="str">
        <f t="shared" si="5"/>
        <v/>
      </c>
      <c r="T93" s="355"/>
      <c r="U93" s="348"/>
      <c r="V93" s="348"/>
      <c r="W93" s="348"/>
      <c r="X93" s="348"/>
      <c r="Y93" s="348"/>
      <c r="Z93" s="348"/>
      <c r="AA93" s="348"/>
      <c r="AB93" s="348"/>
      <c r="AC93" s="348"/>
      <c r="AD93" s="348"/>
      <c r="AE93" s="348"/>
      <c r="AF93" s="348"/>
      <c r="AG93" s="348"/>
      <c r="AH93" s="348"/>
      <c r="AI93" s="348"/>
      <c r="AJ93" s="348"/>
      <c r="AK93" s="348"/>
      <c r="AL93" s="348"/>
      <c r="AM93" s="355"/>
      <c r="AN93" s="355"/>
      <c r="AO93" s="355"/>
    </row>
    <row r="94" spans="1:41">
      <c r="A94" s="122">
        <v>90</v>
      </c>
      <c r="B94" s="348"/>
      <c r="C94" s="342">
        <f>COUNTIF(B$5:B94,B94)</f>
        <v>0</v>
      </c>
      <c r="D94" s="348"/>
      <c r="E94" s="348"/>
      <c r="F94" s="349"/>
      <c r="G94" s="348"/>
      <c r="H94" s="348"/>
      <c r="I94" s="348"/>
      <c r="J94" s="348"/>
      <c r="K94" s="348"/>
      <c r="L94" s="348"/>
      <c r="M94" s="348"/>
      <c r="N94" s="348"/>
      <c r="O94" s="348"/>
      <c r="P94" s="348"/>
      <c r="Q94" s="162" t="str">
        <f t="shared" si="4"/>
        <v/>
      </c>
      <c r="R94" s="348"/>
      <c r="S94" s="163" t="str">
        <f t="shared" si="5"/>
        <v/>
      </c>
      <c r="T94" s="355"/>
      <c r="U94" s="348"/>
      <c r="V94" s="348"/>
      <c r="W94" s="348"/>
      <c r="X94" s="348"/>
      <c r="Y94" s="348"/>
      <c r="Z94" s="348"/>
      <c r="AA94" s="348"/>
      <c r="AB94" s="348"/>
      <c r="AC94" s="348"/>
      <c r="AD94" s="348"/>
      <c r="AE94" s="348"/>
      <c r="AF94" s="348"/>
      <c r="AG94" s="348"/>
      <c r="AH94" s="348"/>
      <c r="AI94" s="348"/>
      <c r="AJ94" s="348"/>
      <c r="AK94" s="348"/>
      <c r="AL94" s="348"/>
      <c r="AM94" s="355"/>
      <c r="AN94" s="355"/>
      <c r="AO94" s="355"/>
    </row>
    <row r="95" spans="1:41">
      <c r="A95" s="122">
        <v>91</v>
      </c>
      <c r="B95" s="348"/>
      <c r="C95" s="342">
        <f>COUNTIF(B$5:B95,B95)</f>
        <v>0</v>
      </c>
      <c r="D95" s="348"/>
      <c r="E95" s="348"/>
      <c r="F95" s="349"/>
      <c r="G95" s="348"/>
      <c r="H95" s="348"/>
      <c r="I95" s="348"/>
      <c r="J95" s="348"/>
      <c r="K95" s="348"/>
      <c r="L95" s="348"/>
      <c r="M95" s="348"/>
      <c r="N95" s="348"/>
      <c r="O95" s="348"/>
      <c r="P95" s="348"/>
      <c r="Q95" s="162" t="str">
        <f t="shared" si="4"/>
        <v/>
      </c>
      <c r="R95" s="348"/>
      <c r="S95" s="163" t="str">
        <f t="shared" si="5"/>
        <v/>
      </c>
      <c r="T95" s="355"/>
      <c r="U95" s="348"/>
      <c r="V95" s="348"/>
      <c r="W95" s="348"/>
      <c r="X95" s="348"/>
      <c r="Y95" s="348"/>
      <c r="Z95" s="348"/>
      <c r="AA95" s="348"/>
      <c r="AB95" s="348"/>
      <c r="AC95" s="348"/>
      <c r="AD95" s="348"/>
      <c r="AE95" s="348"/>
      <c r="AF95" s="348"/>
      <c r="AG95" s="348"/>
      <c r="AH95" s="348"/>
      <c r="AI95" s="348"/>
      <c r="AJ95" s="348"/>
      <c r="AK95" s="348"/>
      <c r="AL95" s="348"/>
      <c r="AM95" s="355"/>
      <c r="AN95" s="355"/>
      <c r="AO95" s="355"/>
    </row>
    <row r="96" spans="1:41">
      <c r="A96" s="122">
        <v>92</v>
      </c>
      <c r="B96" s="348"/>
      <c r="C96" s="342">
        <f>COUNTIF(B$5:B96,B96)</f>
        <v>0</v>
      </c>
      <c r="D96" s="348"/>
      <c r="E96" s="348"/>
      <c r="F96" s="349"/>
      <c r="G96" s="348"/>
      <c r="H96" s="348"/>
      <c r="I96" s="348"/>
      <c r="J96" s="348"/>
      <c r="K96" s="348"/>
      <c r="L96" s="348"/>
      <c r="M96" s="348"/>
      <c r="N96" s="348"/>
      <c r="O96" s="348"/>
      <c r="P96" s="348"/>
      <c r="Q96" s="162" t="str">
        <f t="shared" si="4"/>
        <v/>
      </c>
      <c r="R96" s="348"/>
      <c r="S96" s="163" t="str">
        <f t="shared" si="5"/>
        <v/>
      </c>
      <c r="T96" s="355"/>
      <c r="U96" s="348"/>
      <c r="V96" s="348"/>
      <c r="W96" s="348"/>
      <c r="X96" s="348"/>
      <c r="Y96" s="348"/>
      <c r="Z96" s="348"/>
      <c r="AA96" s="348"/>
      <c r="AB96" s="348"/>
      <c r="AC96" s="348"/>
      <c r="AD96" s="348"/>
      <c r="AE96" s="348"/>
      <c r="AF96" s="348"/>
      <c r="AG96" s="348"/>
      <c r="AH96" s="348"/>
      <c r="AI96" s="348"/>
      <c r="AJ96" s="348"/>
      <c r="AK96" s="348"/>
      <c r="AL96" s="348"/>
      <c r="AM96" s="355"/>
      <c r="AN96" s="355"/>
      <c r="AO96" s="355"/>
    </row>
    <row r="97" spans="1:41">
      <c r="A97" s="122">
        <v>93</v>
      </c>
      <c r="B97" s="348"/>
      <c r="C97" s="342">
        <f>COUNTIF(B$5:B97,B97)</f>
        <v>0</v>
      </c>
      <c r="D97" s="348"/>
      <c r="E97" s="348"/>
      <c r="F97" s="349"/>
      <c r="G97" s="348"/>
      <c r="H97" s="348"/>
      <c r="I97" s="348"/>
      <c r="J97" s="348"/>
      <c r="K97" s="348"/>
      <c r="L97" s="348"/>
      <c r="M97" s="348"/>
      <c r="N97" s="348"/>
      <c r="O97" s="348"/>
      <c r="P97" s="348"/>
      <c r="Q97" s="162" t="str">
        <f t="shared" si="4"/>
        <v/>
      </c>
      <c r="R97" s="348"/>
      <c r="S97" s="163" t="str">
        <f t="shared" si="5"/>
        <v/>
      </c>
      <c r="T97" s="355"/>
      <c r="U97" s="348"/>
      <c r="V97" s="348"/>
      <c r="W97" s="348"/>
      <c r="X97" s="348"/>
      <c r="Y97" s="348"/>
      <c r="Z97" s="348"/>
      <c r="AA97" s="348"/>
      <c r="AB97" s="348"/>
      <c r="AC97" s="348"/>
      <c r="AD97" s="348"/>
      <c r="AE97" s="348"/>
      <c r="AF97" s="348"/>
      <c r="AG97" s="348"/>
      <c r="AH97" s="348"/>
      <c r="AI97" s="348"/>
      <c r="AJ97" s="348"/>
      <c r="AK97" s="348"/>
      <c r="AL97" s="348"/>
      <c r="AM97" s="355"/>
      <c r="AN97" s="355"/>
      <c r="AO97" s="355"/>
    </row>
    <row r="98" spans="1:41">
      <c r="A98" s="122">
        <v>94</v>
      </c>
      <c r="B98" s="348"/>
      <c r="C98" s="342">
        <f>COUNTIF(B$5:B98,B98)</f>
        <v>0</v>
      </c>
      <c r="D98" s="348"/>
      <c r="E98" s="348"/>
      <c r="F98" s="349"/>
      <c r="G98" s="348"/>
      <c r="H98" s="348"/>
      <c r="I98" s="348"/>
      <c r="J98" s="348"/>
      <c r="K98" s="348"/>
      <c r="L98" s="348"/>
      <c r="M98" s="348"/>
      <c r="N98" s="348"/>
      <c r="O98" s="348"/>
      <c r="P98" s="348"/>
      <c r="Q98" s="162" t="str">
        <f t="shared" si="4"/>
        <v/>
      </c>
      <c r="R98" s="348"/>
      <c r="S98" s="163" t="str">
        <f t="shared" si="5"/>
        <v/>
      </c>
      <c r="T98" s="355"/>
      <c r="U98" s="348"/>
      <c r="V98" s="348"/>
      <c r="W98" s="348"/>
      <c r="X98" s="348"/>
      <c r="Y98" s="348"/>
      <c r="Z98" s="348"/>
      <c r="AA98" s="348"/>
      <c r="AB98" s="348"/>
      <c r="AC98" s="348"/>
      <c r="AD98" s="348"/>
      <c r="AE98" s="348"/>
      <c r="AF98" s="348"/>
      <c r="AG98" s="348"/>
      <c r="AH98" s="348"/>
      <c r="AI98" s="348"/>
      <c r="AJ98" s="348"/>
      <c r="AK98" s="348"/>
      <c r="AL98" s="348"/>
      <c r="AM98" s="355"/>
      <c r="AN98" s="355"/>
      <c r="AO98" s="355"/>
    </row>
    <row r="99" spans="1:41">
      <c r="A99" s="122">
        <v>95</v>
      </c>
      <c r="B99" s="348"/>
      <c r="C99" s="342">
        <f>COUNTIF(B$5:B99,B99)</f>
        <v>0</v>
      </c>
      <c r="D99" s="348"/>
      <c r="E99" s="348"/>
      <c r="F99" s="349"/>
      <c r="G99" s="348"/>
      <c r="H99" s="348"/>
      <c r="I99" s="348"/>
      <c r="J99" s="348"/>
      <c r="K99" s="348"/>
      <c r="L99" s="348"/>
      <c r="M99" s="348"/>
      <c r="N99" s="348"/>
      <c r="O99" s="348"/>
      <c r="P99" s="348"/>
      <c r="Q99" s="162" t="str">
        <f t="shared" si="4"/>
        <v/>
      </c>
      <c r="R99" s="348"/>
      <c r="S99" s="163" t="str">
        <f t="shared" si="5"/>
        <v/>
      </c>
      <c r="T99" s="355"/>
      <c r="U99" s="348"/>
      <c r="V99" s="348"/>
      <c r="W99" s="348"/>
      <c r="X99" s="348"/>
      <c r="Y99" s="348"/>
      <c r="Z99" s="348"/>
      <c r="AA99" s="348"/>
      <c r="AB99" s="348"/>
      <c r="AC99" s="348"/>
      <c r="AD99" s="348"/>
      <c r="AE99" s="348"/>
      <c r="AF99" s="348"/>
      <c r="AG99" s="348"/>
      <c r="AH99" s="348"/>
      <c r="AI99" s="348"/>
      <c r="AJ99" s="348"/>
      <c r="AK99" s="348"/>
      <c r="AL99" s="348"/>
      <c r="AM99" s="355"/>
      <c r="AN99" s="355"/>
      <c r="AO99" s="355"/>
    </row>
    <row r="100" spans="1:41">
      <c r="A100" s="122">
        <v>96</v>
      </c>
      <c r="B100" s="348"/>
      <c r="C100" s="342">
        <f>COUNTIF(B$5:B100,B100)</f>
        <v>0</v>
      </c>
      <c r="D100" s="348"/>
      <c r="E100" s="348"/>
      <c r="F100" s="349"/>
      <c r="G100" s="348"/>
      <c r="H100" s="348"/>
      <c r="I100" s="348"/>
      <c r="J100" s="348"/>
      <c r="K100" s="348"/>
      <c r="L100" s="348"/>
      <c r="M100" s="348"/>
      <c r="N100" s="348"/>
      <c r="O100" s="348"/>
      <c r="P100" s="348"/>
      <c r="Q100" s="162" t="str">
        <f t="shared" si="4"/>
        <v/>
      </c>
      <c r="R100" s="348"/>
      <c r="S100" s="163" t="str">
        <f t="shared" si="5"/>
        <v/>
      </c>
      <c r="T100" s="355"/>
      <c r="U100" s="348"/>
      <c r="V100" s="348"/>
      <c r="W100" s="348"/>
      <c r="X100" s="348"/>
      <c r="Y100" s="348"/>
      <c r="Z100" s="348"/>
      <c r="AA100" s="348"/>
      <c r="AB100" s="348"/>
      <c r="AC100" s="348"/>
      <c r="AD100" s="348"/>
      <c r="AE100" s="348"/>
      <c r="AF100" s="348"/>
      <c r="AG100" s="348"/>
      <c r="AH100" s="348"/>
      <c r="AI100" s="348"/>
      <c r="AJ100" s="348"/>
      <c r="AK100" s="348"/>
      <c r="AL100" s="348"/>
      <c r="AM100" s="355"/>
      <c r="AN100" s="355"/>
      <c r="AO100" s="355"/>
    </row>
    <row r="101" spans="1:41">
      <c r="A101" s="122">
        <v>97</v>
      </c>
      <c r="B101" s="348"/>
      <c r="C101" s="342">
        <f>COUNTIF(B$5:B101,B101)</f>
        <v>0</v>
      </c>
      <c r="D101" s="348"/>
      <c r="E101" s="348"/>
      <c r="F101" s="349"/>
      <c r="G101" s="348"/>
      <c r="H101" s="348"/>
      <c r="I101" s="348"/>
      <c r="J101" s="348"/>
      <c r="K101" s="348"/>
      <c r="L101" s="348"/>
      <c r="M101" s="348"/>
      <c r="N101" s="348"/>
      <c r="O101" s="348"/>
      <c r="P101" s="348"/>
      <c r="Q101" s="162" t="str">
        <f t="shared" ref="Q101:Q104" si="6">IF(O101="","",DATEDIF(O101,$D$2,"Y")-P101)</f>
        <v/>
      </c>
      <c r="R101" s="348"/>
      <c r="S101" s="163" t="str">
        <f t="shared" ref="S101:S104" si="7">IF(R101="","",DATEDIF(R101,$D$2,"Y"))</f>
        <v/>
      </c>
      <c r="T101" s="355"/>
      <c r="U101" s="348"/>
      <c r="V101" s="348"/>
      <c r="W101" s="348"/>
      <c r="X101" s="348"/>
      <c r="Y101" s="348"/>
      <c r="Z101" s="348"/>
      <c r="AA101" s="348"/>
      <c r="AB101" s="348"/>
      <c r="AC101" s="348"/>
      <c r="AD101" s="348"/>
      <c r="AE101" s="348"/>
      <c r="AF101" s="348"/>
      <c r="AG101" s="348"/>
      <c r="AH101" s="348"/>
      <c r="AI101" s="348"/>
      <c r="AJ101" s="348"/>
      <c r="AK101" s="348"/>
      <c r="AL101" s="348"/>
      <c r="AM101" s="355"/>
      <c r="AN101" s="355"/>
      <c r="AO101" s="355"/>
    </row>
    <row r="102" spans="1:41">
      <c r="A102" s="122">
        <v>98</v>
      </c>
      <c r="B102" s="348"/>
      <c r="C102" s="342">
        <f>COUNTIF(B$5:B102,B102)</f>
        <v>0</v>
      </c>
      <c r="D102" s="348"/>
      <c r="E102" s="348"/>
      <c r="F102" s="349"/>
      <c r="G102" s="348"/>
      <c r="H102" s="348"/>
      <c r="I102" s="348"/>
      <c r="J102" s="348"/>
      <c r="K102" s="348"/>
      <c r="L102" s="348"/>
      <c r="M102" s="348"/>
      <c r="N102" s="348"/>
      <c r="O102" s="348"/>
      <c r="P102" s="348"/>
      <c r="Q102" s="162" t="str">
        <f t="shared" si="6"/>
        <v/>
      </c>
      <c r="R102" s="348"/>
      <c r="S102" s="163" t="str">
        <f t="shared" si="7"/>
        <v/>
      </c>
      <c r="T102" s="355"/>
      <c r="U102" s="348"/>
      <c r="V102" s="348"/>
      <c r="W102" s="348"/>
      <c r="X102" s="348"/>
      <c r="Y102" s="348"/>
      <c r="Z102" s="348"/>
      <c r="AA102" s="348"/>
      <c r="AB102" s="348"/>
      <c r="AC102" s="348"/>
      <c r="AD102" s="348"/>
      <c r="AE102" s="348"/>
      <c r="AF102" s="348"/>
      <c r="AG102" s="348"/>
      <c r="AH102" s="348"/>
      <c r="AI102" s="348"/>
      <c r="AJ102" s="348"/>
      <c r="AK102" s="348"/>
      <c r="AL102" s="348"/>
      <c r="AM102" s="355"/>
      <c r="AN102" s="355"/>
      <c r="AO102" s="355"/>
    </row>
    <row r="103" spans="1:41">
      <c r="A103" s="122">
        <v>99</v>
      </c>
      <c r="B103" s="348"/>
      <c r="C103" s="342">
        <f>COUNTIF(B$5:B103,B103)</f>
        <v>0</v>
      </c>
      <c r="D103" s="348"/>
      <c r="E103" s="348"/>
      <c r="F103" s="349"/>
      <c r="G103" s="348"/>
      <c r="H103" s="348"/>
      <c r="I103" s="348"/>
      <c r="J103" s="348"/>
      <c r="K103" s="348"/>
      <c r="L103" s="348"/>
      <c r="M103" s="348"/>
      <c r="N103" s="348"/>
      <c r="O103" s="348"/>
      <c r="P103" s="348"/>
      <c r="Q103" s="162" t="str">
        <f t="shared" si="6"/>
        <v/>
      </c>
      <c r="R103" s="348"/>
      <c r="S103" s="163" t="str">
        <f t="shared" si="7"/>
        <v/>
      </c>
      <c r="T103" s="355"/>
      <c r="U103" s="348"/>
      <c r="V103" s="348"/>
      <c r="W103" s="348"/>
      <c r="X103" s="348"/>
      <c r="Y103" s="348"/>
      <c r="Z103" s="348"/>
      <c r="AA103" s="348"/>
      <c r="AB103" s="348"/>
      <c r="AC103" s="348"/>
      <c r="AD103" s="348"/>
      <c r="AE103" s="348"/>
      <c r="AF103" s="348"/>
      <c r="AG103" s="348"/>
      <c r="AH103" s="348"/>
      <c r="AI103" s="348"/>
      <c r="AJ103" s="348"/>
      <c r="AK103" s="348"/>
      <c r="AL103" s="348"/>
      <c r="AM103" s="355"/>
      <c r="AN103" s="355"/>
      <c r="AO103" s="355"/>
    </row>
    <row r="104" spans="1:41">
      <c r="A104" s="122">
        <v>100</v>
      </c>
      <c r="B104" s="348"/>
      <c r="C104" s="342">
        <f>COUNTIF(B$5:B104,B104)</f>
        <v>0</v>
      </c>
      <c r="D104" s="348"/>
      <c r="E104" s="348"/>
      <c r="F104" s="349"/>
      <c r="G104" s="348"/>
      <c r="H104" s="348"/>
      <c r="I104" s="348"/>
      <c r="J104" s="348"/>
      <c r="K104" s="348"/>
      <c r="L104" s="348"/>
      <c r="M104" s="348"/>
      <c r="N104" s="348"/>
      <c r="O104" s="348"/>
      <c r="P104" s="348"/>
      <c r="Q104" s="162" t="str">
        <f t="shared" si="6"/>
        <v/>
      </c>
      <c r="R104" s="348"/>
      <c r="S104" s="163" t="str">
        <f t="shared" si="7"/>
        <v/>
      </c>
      <c r="T104" s="355"/>
      <c r="U104" s="348"/>
      <c r="V104" s="348"/>
      <c r="W104" s="348"/>
      <c r="X104" s="348"/>
      <c r="Y104" s="348"/>
      <c r="Z104" s="348"/>
      <c r="AA104" s="348"/>
      <c r="AB104" s="348"/>
      <c r="AC104" s="348"/>
      <c r="AD104" s="348"/>
      <c r="AE104" s="348"/>
      <c r="AF104" s="348"/>
      <c r="AG104" s="348"/>
      <c r="AH104" s="348"/>
      <c r="AI104" s="348"/>
      <c r="AJ104" s="348"/>
      <c r="AK104" s="348"/>
      <c r="AL104" s="348"/>
      <c r="AM104" s="355"/>
      <c r="AN104" s="355"/>
      <c r="AO104" s="355"/>
    </row>
  </sheetData>
  <sheetProtection formatColumns="0" selectLockedCells="1" sort="0"/>
  <mergeCells count="3">
    <mergeCell ref="H3:M3"/>
    <mergeCell ref="AD2:AE2"/>
    <mergeCell ref="AG2:AH2"/>
  </mergeCells>
  <phoneticPr fontId="3"/>
  <dataValidations count="5">
    <dataValidation type="list" allowBlank="1" showInputMessage="1" showErrorMessage="1" sqref="H5:M54" xr:uid="{7A992612-A554-40F7-9DB9-D6EFEC0A8799}">
      <formula1>" ,現,作,女,未,主,職,安,能,再,習,就,1特"</formula1>
    </dataValidation>
    <dataValidation type="list" allowBlank="1" sqref="AD5:AD54" xr:uid="{0CFB79AA-B169-4F84-A1FD-28AE9418AF9C}">
      <formula1>"建設国保,協会けんぽ,健康保険組合,国民健康保険,未加入,適用除外"</formula1>
    </dataValidation>
    <dataValidation type="list" allowBlank="1" sqref="AF5:AF54" xr:uid="{39A268E8-385E-489C-9030-4AAB26F1342C}">
      <formula1>"厚生年金,国民年金,受給者,未加入,適用除外"</formula1>
    </dataValidation>
    <dataValidation type="list" allowBlank="1" sqref="AG5:AG54" xr:uid="{1BB0D74E-56B2-4A4E-B1E4-0C61CE6C25ED}">
      <formula1>"加入,日雇保険,未加入,適用除外"</formula1>
    </dataValidation>
    <dataValidation type="list" allowBlank="1" showErrorMessage="1" sqref="AK5:AL104" xr:uid="{DE4CD5D6-E0F7-4CC0-B309-3882C31B06CE}">
      <formula1>"有,無"</formula1>
    </dataValidation>
  </dataValidations>
  <pageMargins left="0.7" right="0.7" top="0.75" bottom="0.75" header="0.3" footer="0.3"/>
  <pageSetup paperSize="8" scale="30"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80061E0-18F0-4B5B-8262-8C034DD5E83C}">
          <x14:formula1>
            <xm:f>入力シート1!$B$4:$B$17</xm:f>
          </x14:formula1>
          <xm:sqref>B5:B104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B0043-E686-4326-BF58-731E8D72D7DF}">
  <sheetPr>
    <tabColor rgb="FFFFFF00"/>
  </sheetPr>
  <dimension ref="A1:AH245"/>
  <sheetViews>
    <sheetView showZeros="0" view="pageBreakPreview" zoomScale="80" zoomScaleNormal="110" zoomScaleSheetLayoutView="80" workbookViewId="0">
      <selection activeCell="Y4" sqref="Y4:Z4"/>
    </sheetView>
  </sheetViews>
  <sheetFormatPr defaultColWidth="11" defaultRowHeight="23.15" customHeight="1"/>
  <cols>
    <col min="1" max="1" width="4.08203125" style="535" customWidth="1"/>
    <col min="2" max="4" width="11" style="533"/>
    <col min="5" max="6" width="5.58203125" style="534" customWidth="1"/>
    <col min="7" max="8" width="16" style="533" customWidth="1"/>
    <col min="9" max="9" width="13.33203125" style="533" customWidth="1"/>
    <col min="10" max="10" width="11" style="533" customWidth="1"/>
    <col min="11" max="11" width="7" style="533" customWidth="1"/>
    <col min="12" max="12" width="6.83203125" style="533" customWidth="1"/>
    <col min="13" max="13" width="8.25" style="533" customWidth="1"/>
    <col min="14" max="14" width="7.58203125" style="533" customWidth="1"/>
    <col min="15" max="15" width="13.58203125" style="533" customWidth="1"/>
    <col min="16" max="16" width="5.25" style="535" customWidth="1"/>
    <col min="17" max="17" width="15.08203125" style="535" customWidth="1"/>
    <col min="18" max="18" width="10.58203125" style="535" customWidth="1"/>
    <col min="19" max="20" width="7.75" style="533" customWidth="1"/>
    <col min="21" max="23" width="4.5" style="533" customWidth="1"/>
    <col min="24" max="24" width="14.58203125" style="533" customWidth="1"/>
    <col min="25" max="26" width="22.58203125" style="533" customWidth="1"/>
    <col min="27" max="28" width="8.58203125" style="533" customWidth="1"/>
    <col min="29" max="16384" width="11" style="533"/>
  </cols>
  <sheetData>
    <row r="1" spans="1:34" ht="18.75" customHeight="1">
      <c r="A1" s="1268" t="s">
        <v>194</v>
      </c>
      <c r="B1" s="1269"/>
      <c r="C1" s="1270"/>
    </row>
    <row r="2" spans="1:34" ht="32.25" customHeight="1">
      <c r="C2" s="1368" t="str">
        <f>工事情報入力!C$6</f>
        <v>道路改良工事・道路橋りょう改築工事合併工事（●●・Ｒ▲-▲）（週休２日）</v>
      </c>
      <c r="D2" s="1369"/>
      <c r="E2" s="1369"/>
      <c r="F2" s="1369"/>
      <c r="G2" s="1369"/>
      <c r="H2" s="536" t="s">
        <v>129</v>
      </c>
      <c r="I2" s="537"/>
      <c r="J2" s="538"/>
      <c r="K2" s="538"/>
      <c r="L2" s="538"/>
      <c r="M2" s="537"/>
      <c r="N2" s="533" t="s">
        <v>130</v>
      </c>
      <c r="Y2" s="539" t="s">
        <v>131</v>
      </c>
      <c r="Z2" s="540" t="s">
        <v>132</v>
      </c>
      <c r="AA2" s="541"/>
    </row>
    <row r="3" spans="1:34" ht="22.5" customHeight="1">
      <c r="A3" s="1271" t="s">
        <v>19</v>
      </c>
      <c r="B3" s="1272"/>
      <c r="C3" s="1369"/>
      <c r="D3" s="1369"/>
      <c r="E3" s="1369"/>
      <c r="F3" s="1369"/>
      <c r="G3" s="1369"/>
      <c r="H3" s="544" t="s">
        <v>3</v>
      </c>
      <c r="I3" s="1349">
        <f>入力シート2!$D$2</f>
        <v>45527</v>
      </c>
      <c r="J3" s="1349"/>
      <c r="K3" s="545" t="s">
        <v>133</v>
      </c>
      <c r="L3" s="546"/>
      <c r="M3" s="537"/>
      <c r="Y3" s="547" t="s">
        <v>134</v>
      </c>
      <c r="Z3" s="548" t="e">
        <f>IF(Y4="","",VLOOKUP(Y4,入力シート1!$B$5:$AM$17,37,0))</f>
        <v>#N/A</v>
      </c>
      <c r="AA3" s="545" t="s">
        <v>4</v>
      </c>
      <c r="AB3" s="535"/>
    </row>
    <row r="4" spans="1:34" ht="22.5" customHeight="1">
      <c r="A4" s="1263" t="s">
        <v>29</v>
      </c>
      <c r="B4" s="1264"/>
      <c r="C4" s="1290" t="str">
        <f>IF(工事情報入力!C$7="","",工事情報入力!C$7)</f>
        <v>11111111111111</v>
      </c>
      <c r="D4" s="1290"/>
      <c r="E4" s="1290"/>
      <c r="F4" s="1290"/>
      <c r="G4" s="543"/>
      <c r="H4" s="550" t="s">
        <v>135</v>
      </c>
      <c r="I4" s="551"/>
      <c r="J4" s="552"/>
      <c r="K4" s="552"/>
      <c r="L4" s="552"/>
      <c r="M4" s="1271" t="s">
        <v>136</v>
      </c>
      <c r="N4" s="1271"/>
      <c r="O4" s="1350">
        <f>工事情報入力!C$26</f>
        <v>0</v>
      </c>
      <c r="P4" s="1350"/>
      <c r="Q4" s="1350"/>
      <c r="R4" s="1350"/>
      <c r="X4" s="554" t="str">
        <f>IFERROR(INDEX(入力シート1!$A$4:$A$54, MATCH(Y4, 入力シート1!$B$4:$B$54, 0)),"")</f>
        <v/>
      </c>
      <c r="Y4" s="1360" t="s">
        <v>1358</v>
      </c>
      <c r="Z4" s="1360"/>
    </row>
    <row r="5" spans="1:34" ht="22.5" customHeight="1">
      <c r="A5" s="1263" t="s">
        <v>24</v>
      </c>
      <c r="B5" s="1264"/>
      <c r="C5" s="1265" t="str">
        <f>工事情報入力!C$10</f>
        <v>建設　太郎</v>
      </c>
      <c r="D5" s="1266"/>
      <c r="E5" s="555"/>
      <c r="F5" s="555"/>
      <c r="G5" s="556" t="s">
        <v>20</v>
      </c>
      <c r="H5" s="533" t="s">
        <v>137</v>
      </c>
      <c r="I5" s="401"/>
      <c r="J5" s="557"/>
      <c r="K5" s="407"/>
      <c r="L5" s="407"/>
      <c r="M5" s="1263" t="s">
        <v>138</v>
      </c>
      <c r="N5" s="1263"/>
      <c r="O5" s="1361" t="str">
        <f>IF(工事情報入力!C$27="","",工事情報入力!C$27)</f>
        <v/>
      </c>
      <c r="P5" s="1361"/>
      <c r="Q5" s="1361"/>
      <c r="R5" s="1361"/>
      <c r="U5" s="558"/>
      <c r="V5" s="558"/>
      <c r="W5" s="558"/>
      <c r="X5" s="549" t="s">
        <v>139</v>
      </c>
      <c r="Y5" s="1362" t="e">
        <f>IF(Y4="","",VLOOKUP(Y4,入力シート1!$B$5:$AM$17,2,0))</f>
        <v>#N/A</v>
      </c>
      <c r="Z5" s="1361"/>
      <c r="AA5" s="560" t="s">
        <v>132</v>
      </c>
      <c r="AB5" s="560" t="s">
        <v>132</v>
      </c>
    </row>
    <row r="6" spans="1:34" ht="23.25" customHeight="1">
      <c r="A6" s="1267" t="s">
        <v>132</v>
      </c>
      <c r="B6" s="1267"/>
      <c r="L6" s="407"/>
      <c r="M6" s="1367" t="s">
        <v>192</v>
      </c>
      <c r="N6" s="1367"/>
      <c r="O6" s="1367"/>
      <c r="P6" s="1366" t="s">
        <v>190</v>
      </c>
      <c r="Q6" s="1366"/>
      <c r="R6" s="545" t="s">
        <v>140</v>
      </c>
      <c r="Y6" s="544" t="s">
        <v>191</v>
      </c>
      <c r="Z6" s="561" t="s">
        <v>1327</v>
      </c>
      <c r="AA6" s="545" t="s">
        <v>140</v>
      </c>
    </row>
    <row r="7" spans="1:34" ht="27" customHeight="1">
      <c r="A7" s="1291" t="s">
        <v>141</v>
      </c>
      <c r="B7" s="1292" t="s">
        <v>142</v>
      </c>
      <c r="C7" s="1292"/>
      <c r="D7" s="1293" t="s">
        <v>143</v>
      </c>
      <c r="E7" s="1294" t="s">
        <v>21</v>
      </c>
      <c r="F7" s="1295"/>
      <c r="G7" s="1293" t="s">
        <v>144</v>
      </c>
      <c r="H7" s="1293" t="s">
        <v>145</v>
      </c>
      <c r="I7" s="1278" t="s">
        <v>146</v>
      </c>
      <c r="J7" s="1334"/>
      <c r="K7" s="1334"/>
      <c r="L7" s="1279"/>
      <c r="M7" s="1278" t="s">
        <v>147</v>
      </c>
      <c r="N7" s="1279"/>
      <c r="O7" s="565" t="s">
        <v>148</v>
      </c>
      <c r="P7" s="1357" t="s">
        <v>149</v>
      </c>
      <c r="Q7" s="1363" t="s">
        <v>150</v>
      </c>
      <c r="R7" s="1364"/>
      <c r="S7" s="1312" t="s">
        <v>1359</v>
      </c>
      <c r="T7" s="1312" t="s">
        <v>1360</v>
      </c>
      <c r="U7" s="1329" t="s">
        <v>151</v>
      </c>
      <c r="V7" s="1330"/>
      <c r="W7" s="1331"/>
      <c r="X7" s="1278" t="s">
        <v>152</v>
      </c>
      <c r="Y7" s="1334"/>
      <c r="Z7" s="1279"/>
      <c r="AA7" s="1338" t="s">
        <v>1323</v>
      </c>
      <c r="AB7" s="1292"/>
    </row>
    <row r="8" spans="1:34" ht="27" customHeight="1">
      <c r="A8" s="1291"/>
      <c r="B8" s="1288" t="s">
        <v>153</v>
      </c>
      <c r="C8" s="1289"/>
      <c r="D8" s="1293"/>
      <c r="E8" s="1296"/>
      <c r="F8" s="1297"/>
      <c r="G8" s="1293"/>
      <c r="H8" s="1293"/>
      <c r="I8" s="1313" t="s">
        <v>154</v>
      </c>
      <c r="J8" s="1332"/>
      <c r="K8" s="1332"/>
      <c r="L8" s="1314"/>
      <c r="M8" s="1313" t="s">
        <v>147</v>
      </c>
      <c r="N8" s="1314"/>
      <c r="O8" s="1276" t="s">
        <v>155</v>
      </c>
      <c r="P8" s="1358"/>
      <c r="Q8" s="1288" t="s">
        <v>156</v>
      </c>
      <c r="R8" s="1289"/>
      <c r="S8" s="1312"/>
      <c r="T8" s="1312"/>
      <c r="U8" s="1313" t="s">
        <v>157</v>
      </c>
      <c r="V8" s="1332"/>
      <c r="W8" s="1314"/>
      <c r="X8" s="1259" t="s">
        <v>22</v>
      </c>
      <c r="Y8" s="1277" t="s">
        <v>23</v>
      </c>
      <c r="Z8" s="1277" t="s">
        <v>158</v>
      </c>
      <c r="AA8" s="1339" t="s">
        <v>159</v>
      </c>
      <c r="AB8" s="1340"/>
    </row>
    <row r="9" spans="1:34" ht="27" customHeight="1">
      <c r="A9" s="1291"/>
      <c r="B9" s="1283" t="s">
        <v>30</v>
      </c>
      <c r="C9" s="1284"/>
      <c r="D9" s="1293"/>
      <c r="E9" s="1298"/>
      <c r="F9" s="1299"/>
      <c r="G9" s="1293"/>
      <c r="H9" s="1293"/>
      <c r="I9" s="1283"/>
      <c r="J9" s="1333"/>
      <c r="K9" s="1333"/>
      <c r="L9" s="1284"/>
      <c r="M9" s="1283"/>
      <c r="N9" s="1284"/>
      <c r="O9" s="1277"/>
      <c r="P9" s="1359"/>
      <c r="Q9" s="1283" t="s">
        <v>160</v>
      </c>
      <c r="R9" s="1284"/>
      <c r="S9" s="1312"/>
      <c r="T9" s="1312"/>
      <c r="U9" s="1283"/>
      <c r="V9" s="1333"/>
      <c r="W9" s="1284"/>
      <c r="X9" s="1312"/>
      <c r="Y9" s="1293"/>
      <c r="Z9" s="1293"/>
      <c r="AA9" s="1341"/>
      <c r="AB9" s="1342"/>
    </row>
    <row r="10" spans="1:34" ht="28" customHeight="1">
      <c r="A10" s="1285">
        <v>1</v>
      </c>
      <c r="B10" s="1278" t="str">
        <f>IF(B11="","",VLOOKUP(B11,入力シート2!$D$3:$AO$103,2,0))</f>
        <v/>
      </c>
      <c r="C10" s="1279"/>
      <c r="D10" s="1280" t="str">
        <f>IF(B11="","",VLOOKUP(B11,入力シート2!$D$3:$AO$103,4,0))</f>
        <v/>
      </c>
      <c r="E10" s="563" t="str">
        <f>IF(B11="","",VLOOKUP(B11,入力シート2!$D$3:$AO$103,5,0))</f>
        <v/>
      </c>
      <c r="F10" s="564" t="str">
        <f>IF(B11="","",VLOOKUP(B11,入力シート2!$D$3:$AO$103,8,0))</f>
        <v/>
      </c>
      <c r="G10" s="572" t="s">
        <v>161</v>
      </c>
      <c r="H10" s="572" t="s">
        <v>161</v>
      </c>
      <c r="I10" s="1329" t="str">
        <f>IF(B11="","",VLOOKUP(B11,入力シート2!$D$3:$AO$103,17,0))</f>
        <v/>
      </c>
      <c r="J10" s="1334"/>
      <c r="K10" s="1334"/>
      <c r="L10" s="1279"/>
      <c r="M10" s="1278" t="str">
        <f>IF(B11="","",VLOOKUP(B11,入力シート2!$D$3:$AO$103,18,0))</f>
        <v/>
      </c>
      <c r="N10" s="1279"/>
      <c r="O10" s="573" t="str">
        <f>IF(B11="","",VLOOKUP(B11,入力シート2!$D$3:$AO$103,23,0))</f>
        <v/>
      </c>
      <c r="P10" s="1275" t="str">
        <f>IF(B11="","",VLOOKUP(B11,入力シート2!$D$3:$AO$103,26,0))</f>
        <v/>
      </c>
      <c r="Q10" s="574" t="str">
        <f>IF(B11="","",VLOOKUP(B11,入力シート2!$D$3:$AO$103,27,0))</f>
        <v/>
      </c>
      <c r="R10" s="562" t="str">
        <f>IF(B11="","",VLOOKUP(B11,入力シート2!$D$3:$AO$103,28,0))</f>
        <v/>
      </c>
      <c r="S10" s="1275" t="str">
        <f>IF(B11="","",VLOOKUP(B11,入力シート2!$D$3:$AO$103,34,0))</f>
        <v/>
      </c>
      <c r="T10" s="1275" t="str">
        <f>IF(B11="","",VLOOKUP(B11,入力シート2!$D$3:$AO$103,35,0))</f>
        <v/>
      </c>
      <c r="U10" s="1335" t="str">
        <f>IF(B11="","",VLOOKUP(B11,入力シート2!$D$3:$AO$103,32,0))</f>
        <v/>
      </c>
      <c r="V10" s="1336"/>
      <c r="W10" s="1337"/>
      <c r="X10" s="1257" t="str">
        <f>IF(B11="","",VLOOKUP(B11,入力シート2!$D$3:$AO$103,36,0))</f>
        <v/>
      </c>
      <c r="Y10" s="1257" t="str">
        <f>IF(B11="","",VLOOKUP(B11,入力シート2!$D$3:$AO$103,37,0))</f>
        <v/>
      </c>
      <c r="Z10" s="1260" t="str">
        <f>IF(B11="","",VLOOKUP(B11,入力シート2!$D$3:$AO$103,38,0))</f>
        <v/>
      </c>
      <c r="AA10" s="1355"/>
      <c r="AB10" s="1356"/>
    </row>
    <row r="11" spans="1:34" ht="28" customHeight="1">
      <c r="A11" s="1286"/>
      <c r="B11" s="1273"/>
      <c r="C11" s="1274"/>
      <c r="D11" s="1276"/>
      <c r="E11" s="566" t="str">
        <f>IF(B11="","",VLOOKUP(B11,入力シート2!$D$3:$AO$103,6,0))</f>
        <v/>
      </c>
      <c r="F11" s="567" t="str">
        <f>IF(B11="","",VLOOKUP(B11,入力シート2!$D$3:$AO$103,9,0))</f>
        <v/>
      </c>
      <c r="G11" s="575" t="str">
        <f>IF(B11="","",VLOOKUP(B11,入力シート2!$D$3:$AO$103,11,0))</f>
        <v/>
      </c>
      <c r="H11" s="576" t="str">
        <f>IF(B11="","",VLOOKUP(B11,入力シート2!$D$3:$AO$103,15,0))</f>
        <v/>
      </c>
      <c r="I11" s="1347" t="str">
        <f>IF(B11="","",VLOOKUP(B11,入力シート2!$D$3:$AO$103,19,0))</f>
        <v/>
      </c>
      <c r="J11" s="1348"/>
      <c r="K11" s="568" t="s">
        <v>1187</v>
      </c>
      <c r="L11" s="569" t="str">
        <f>IF(B11="","",VLOOKUP(B11,入力シート2!$D$3:$AO$103,20,0))</f>
        <v/>
      </c>
      <c r="M11" s="1313" t="str">
        <f>IF(B11="","",VLOOKUP(B11,入力シート2!$D$3:$AO$103,22,0))</f>
        <v/>
      </c>
      <c r="N11" s="1314"/>
      <c r="O11" s="1315" t="str">
        <f>IF(B11="","",VLOOKUP(B11,入力シート2!$D$3:$AO$103,24,0)&amp;"～"&amp;VLOOKUP(B11,入力シート2!$D$3:$AO$103,25,0))</f>
        <v/>
      </c>
      <c r="P11" s="1276"/>
      <c r="Q11" s="577" t="str">
        <f>IF(B11="","",VLOOKUP(B11,入力シート2!$D$3:$AO$103,29,0))</f>
        <v/>
      </c>
      <c r="R11" s="578" t="s">
        <v>132</v>
      </c>
      <c r="S11" s="1276"/>
      <c r="T11" s="1276"/>
      <c r="U11" s="1317" t="str">
        <f>IF(B11="","",VLOOKUP(B11,入力シート2!$D$3:$AO$103,33,0))</f>
        <v/>
      </c>
      <c r="V11" s="1318"/>
      <c r="W11" s="1319"/>
      <c r="X11" s="1258"/>
      <c r="Y11" s="1258"/>
      <c r="Z11" s="1261"/>
      <c r="AA11" s="1351"/>
      <c r="AB11" s="1352"/>
    </row>
    <row r="12" spans="1:34" ht="28" customHeight="1">
      <c r="A12" s="1287"/>
      <c r="B12" s="1281" t="str">
        <f>IF(B11="","",VLOOKUP(B11,入力シート2!$D$3:$AO$103,3,0))</f>
        <v/>
      </c>
      <c r="C12" s="1282"/>
      <c r="D12" s="1277"/>
      <c r="E12" s="570" t="str">
        <f>IF(B11="","",VLOOKUP(B11,入力シート2!$D$3:$AO$103,7,0))</f>
        <v/>
      </c>
      <c r="F12" s="571" t="str">
        <f>IF(B11="","",VLOOKUP(B11,入力シート2!$D$3:$AO$103,10,0))</f>
        <v/>
      </c>
      <c r="G12" s="579" t="str">
        <f>IF(B11="","",VLOOKUP(B11,入力シート2!$D$3:$AO$103,14,0))</f>
        <v/>
      </c>
      <c r="H12" s="580" t="str">
        <f>IF(B11="","",VLOOKUP(B11,入力シート2!$D$3:$AO$103,16,0))</f>
        <v/>
      </c>
      <c r="I12" s="1283" t="str">
        <f>IF(B11="","",VLOOKUP(B11,入力シート2!$D$3:$AO$103,21,0))</f>
        <v/>
      </c>
      <c r="J12" s="1333"/>
      <c r="K12" s="1333"/>
      <c r="L12" s="1284"/>
      <c r="M12" s="1283"/>
      <c r="N12" s="1284"/>
      <c r="O12" s="1316"/>
      <c r="P12" s="1277"/>
      <c r="Q12" s="581" t="str">
        <f>IF(B11="","",VLOOKUP(B11,入力シート2!$D$3:$AO$103,30,0))</f>
        <v/>
      </c>
      <c r="R12" s="582" t="str">
        <f>IF(B11="","",VLOOKUP(B11,入力シート2!$D$3:$AO$103,31,0))</f>
        <v/>
      </c>
      <c r="S12" s="1277"/>
      <c r="T12" s="1277"/>
      <c r="U12" s="1298"/>
      <c r="V12" s="1320"/>
      <c r="W12" s="1299"/>
      <c r="X12" s="1259"/>
      <c r="Y12" s="1259"/>
      <c r="Z12" s="1262"/>
      <c r="AA12" s="1353"/>
      <c r="AB12" s="1354"/>
    </row>
    <row r="13" spans="1:34" s="583" customFormat="1" ht="28" customHeight="1">
      <c r="A13" s="1275">
        <f>$A$10+1</f>
        <v>2</v>
      </c>
      <c r="B13" s="1278" t="str">
        <f>IF(B14="","",VLOOKUP(B14,入力シート2!$D$3:$AO$103,2,0))</f>
        <v/>
      </c>
      <c r="C13" s="1279"/>
      <c r="D13" s="1280" t="str">
        <f>IF(B14="","",VLOOKUP(B14,入力シート2!$D$3:$AO$103,4,0))</f>
        <v/>
      </c>
      <c r="E13" s="563" t="str">
        <f>IF(B14="","",VLOOKUP(B14,入力シート2!$D$3:$AO$103,5,0))</f>
        <v/>
      </c>
      <c r="F13" s="564" t="str">
        <f>IF(B14="","",VLOOKUP(B14,入力シート2!$D$3:$AO$103,8,0))</f>
        <v/>
      </c>
      <c r="G13" s="572" t="s">
        <v>161</v>
      </c>
      <c r="H13" s="572" t="s">
        <v>161</v>
      </c>
      <c r="I13" s="1329" t="str">
        <f>IF(B14="","",VLOOKUP(B14,入力シート2!$D$3:$AO$103,17,0))</f>
        <v/>
      </c>
      <c r="J13" s="1334"/>
      <c r="K13" s="1334"/>
      <c r="L13" s="1279"/>
      <c r="M13" s="1278" t="str">
        <f>IF(B14="","",VLOOKUP(B14,入力シート2!$D$3:$AO$103,18,0))</f>
        <v/>
      </c>
      <c r="N13" s="1279"/>
      <c r="O13" s="573" t="str">
        <f>IF(B14="","",VLOOKUP(B14,入力シート2!$D$3:$AO$103,23,0))</f>
        <v/>
      </c>
      <c r="P13" s="1275" t="str">
        <f>IF(B14="","",VLOOKUP(B14,入力シート2!$D$3:$AO$103,26,0))</f>
        <v/>
      </c>
      <c r="Q13" s="574" t="str">
        <f>IF(B14="","",VLOOKUP(B14,入力シート2!$D$3:$AO$103,27,0))</f>
        <v/>
      </c>
      <c r="R13" s="562" t="str">
        <f>IF(B14="","",VLOOKUP(B14,入力シート2!$D$3:$AO$103,28,0))</f>
        <v/>
      </c>
      <c r="S13" s="1275" t="str">
        <f>IF(B14="","",VLOOKUP(B14,入力シート2!$D$3:$AO$103,34,0))</f>
        <v/>
      </c>
      <c r="T13" s="1275" t="str">
        <f>IF(B14="","",VLOOKUP(B14,入力シート2!$D$3:$AO$103,35,0))</f>
        <v/>
      </c>
      <c r="U13" s="1335" t="str">
        <f>IF(B14="","",VLOOKUP(B14,入力シート2!$D$3:$AO$103,32,0))</f>
        <v/>
      </c>
      <c r="V13" s="1336"/>
      <c r="W13" s="1337"/>
      <c r="X13" s="1257" t="str">
        <f>IF(B14="","",VLOOKUP(B14,入力シート2!$D$3:$AO$103,36,0))</f>
        <v/>
      </c>
      <c r="Y13" s="1257" t="str">
        <f>IF(B14="","",VLOOKUP(B14,入力シート2!$D$3:$AO$103,37,0))</f>
        <v/>
      </c>
      <c r="Z13" s="1260" t="str">
        <f>IF(B14="","",VLOOKUP(B14,入力シート2!$D$3:$AO$103,38,0))</f>
        <v/>
      </c>
      <c r="AA13" s="1355"/>
      <c r="AB13" s="1356"/>
      <c r="AC13" s="533"/>
      <c r="AD13" s="533"/>
      <c r="AE13" s="533"/>
      <c r="AF13" s="533"/>
      <c r="AG13" s="533"/>
      <c r="AH13" s="533"/>
    </row>
    <row r="14" spans="1:34" s="583" customFormat="1" ht="28" customHeight="1">
      <c r="A14" s="1276"/>
      <c r="B14" s="1273"/>
      <c r="C14" s="1274"/>
      <c r="D14" s="1276"/>
      <c r="E14" s="566" t="str">
        <f>IF(B14="","",VLOOKUP(B14,入力シート2!$D$3:$AO$103,6,0))</f>
        <v/>
      </c>
      <c r="F14" s="567" t="str">
        <f>IF(B14="","",VLOOKUP(B14,入力シート2!$D$3:$AO$103,9,0))</f>
        <v/>
      </c>
      <c r="G14" s="575" t="str">
        <f>IF(B14="","",VLOOKUP(B14,入力シート2!$D$3:$AO$103,11,0))</f>
        <v/>
      </c>
      <c r="H14" s="576" t="str">
        <f>IF(B14="","",VLOOKUP(B14,入力シート2!$D$3:$AO$103,15,0))</f>
        <v/>
      </c>
      <c r="I14" s="1347" t="str">
        <f>IF(B14="","",VLOOKUP(B14,入力シート2!$D$3:$AO$103,19,0))</f>
        <v/>
      </c>
      <c r="J14" s="1348"/>
      <c r="K14" s="568" t="s">
        <v>1187</v>
      </c>
      <c r="L14" s="569" t="str">
        <f>IF(B14="","",VLOOKUP(B14,入力シート2!$D$3:$AO$103,20,0))</f>
        <v/>
      </c>
      <c r="M14" s="1313" t="str">
        <f>IF(B14="","",VLOOKUP(B14,入力シート2!$D$3:$AO$103,22,0))</f>
        <v/>
      </c>
      <c r="N14" s="1314"/>
      <c r="O14" s="1315" t="str">
        <f>IF(B14="","",VLOOKUP(B14,入力シート2!$D$3:$AO$103,24,0)&amp;"～"&amp;VLOOKUP(B14,入力シート2!$D$3:$AO$103,25,0))</f>
        <v/>
      </c>
      <c r="P14" s="1276"/>
      <c r="Q14" s="577" t="str">
        <f>IF(B14="","",VLOOKUP(B14,入力シート2!$D$3:$AO$103,29,0))</f>
        <v/>
      </c>
      <c r="R14" s="578" t="s">
        <v>132</v>
      </c>
      <c r="S14" s="1276"/>
      <c r="T14" s="1276"/>
      <c r="U14" s="1317" t="str">
        <f>IF(B14="","",VLOOKUP(B14,入力シート2!$D$3:$AO$103,33,0))</f>
        <v/>
      </c>
      <c r="V14" s="1318"/>
      <c r="W14" s="1319"/>
      <c r="X14" s="1258"/>
      <c r="Y14" s="1258"/>
      <c r="Z14" s="1261"/>
      <c r="AA14" s="1351"/>
      <c r="AB14" s="1352"/>
      <c r="AC14" s="533"/>
      <c r="AD14" s="533"/>
      <c r="AE14" s="533"/>
      <c r="AF14" s="533"/>
      <c r="AG14" s="533"/>
      <c r="AH14" s="533"/>
    </row>
    <row r="15" spans="1:34" s="583" customFormat="1" ht="28" customHeight="1">
      <c r="A15" s="1277"/>
      <c r="B15" s="1281" t="str">
        <f>IF(B14="","",VLOOKUP(B14,入力シート2!$D$3:$AO$103,3,0))</f>
        <v/>
      </c>
      <c r="C15" s="1282"/>
      <c r="D15" s="1277"/>
      <c r="E15" s="570" t="str">
        <f>IF(B14="","",VLOOKUP(B14,入力シート2!$D$3:$AO$103,7,0))</f>
        <v/>
      </c>
      <c r="F15" s="571" t="str">
        <f>IF(B14="","",VLOOKUP(B14,入力シート2!$D$3:$AO$103,10,0))</f>
        <v/>
      </c>
      <c r="G15" s="579" t="str">
        <f>IF(B14="","",VLOOKUP(B14,入力シート2!$D$3:$AO$103,14,0))</f>
        <v/>
      </c>
      <c r="H15" s="580" t="str">
        <f>IF(B14="","",VLOOKUP(B14,入力シート2!$D$3:$AO$103,16,0))</f>
        <v/>
      </c>
      <c r="I15" s="1283" t="str">
        <f>IF(B14="","",VLOOKUP(B14,入力シート2!$D$3:$AO$103,21,0))</f>
        <v/>
      </c>
      <c r="J15" s="1333"/>
      <c r="K15" s="1333"/>
      <c r="L15" s="1284"/>
      <c r="M15" s="1283"/>
      <c r="N15" s="1284"/>
      <c r="O15" s="1316"/>
      <c r="P15" s="1277"/>
      <c r="Q15" s="581" t="str">
        <f>IF(B14="","",VLOOKUP(B14,入力シート2!$D$3:$AO$103,30,0))</f>
        <v/>
      </c>
      <c r="R15" s="582" t="str">
        <f>IF(B14="","",VLOOKUP(B14,入力シート2!$D$3:$AO$103,31,0))</f>
        <v/>
      </c>
      <c r="S15" s="1277"/>
      <c r="T15" s="1277"/>
      <c r="U15" s="1298"/>
      <c r="V15" s="1320"/>
      <c r="W15" s="1299"/>
      <c r="X15" s="1259"/>
      <c r="Y15" s="1259"/>
      <c r="Z15" s="1262"/>
      <c r="AA15" s="1353"/>
      <c r="AB15" s="1354"/>
      <c r="AC15" s="533"/>
      <c r="AD15" s="533"/>
      <c r="AE15" s="533"/>
      <c r="AF15" s="533"/>
      <c r="AG15" s="533"/>
      <c r="AH15" s="533"/>
    </row>
    <row r="16" spans="1:34" ht="28" customHeight="1">
      <c r="A16" s="1275">
        <f>$A$10+2</f>
        <v>3</v>
      </c>
      <c r="B16" s="1278" t="str">
        <f>IF(B17="","",VLOOKUP(B17,入力シート2!$D$3:$AO$103,2,0))</f>
        <v/>
      </c>
      <c r="C16" s="1279"/>
      <c r="D16" s="1280" t="str">
        <f>IF(B17="","",VLOOKUP(B17,入力シート2!$D$3:$AO$103,4,0))</f>
        <v/>
      </c>
      <c r="E16" s="563" t="str">
        <f>IF(B17="","",VLOOKUP(B17,入力シート2!$D$3:$AO$103,5,0))</f>
        <v/>
      </c>
      <c r="F16" s="564" t="str">
        <f>IF(B17="","",VLOOKUP(B17,入力シート2!$D$3:$AO$103,8,0))</f>
        <v/>
      </c>
      <c r="G16" s="572" t="s">
        <v>161</v>
      </c>
      <c r="H16" s="572" t="s">
        <v>161</v>
      </c>
      <c r="I16" s="1329" t="str">
        <f>IF(B17="","",VLOOKUP(B17,入力シート2!$D$3:$AO$103,17,0))</f>
        <v/>
      </c>
      <c r="J16" s="1334"/>
      <c r="K16" s="1334"/>
      <c r="L16" s="1279"/>
      <c r="M16" s="1278" t="str">
        <f>IF(B17="","",VLOOKUP(B17,入力シート2!$D$3:$AO$103,18,0))</f>
        <v/>
      </c>
      <c r="N16" s="1279"/>
      <c r="O16" s="573" t="str">
        <f>IF(B17="","",VLOOKUP(B17,入力シート2!$D$3:$AO$103,23,0))</f>
        <v/>
      </c>
      <c r="P16" s="1275" t="str">
        <f>IF(B17="","",VLOOKUP(B17,入力シート2!$D$3:$AO$103,26,0))</f>
        <v/>
      </c>
      <c r="Q16" s="574" t="str">
        <f>IF(B17="","",VLOOKUP(B17,入力シート2!$D$3:$AO$103,27,0))</f>
        <v/>
      </c>
      <c r="R16" s="562" t="str">
        <f>IF(B17="","",VLOOKUP(B17,入力シート2!$D$3:$AO$103,28,0))</f>
        <v/>
      </c>
      <c r="S16" s="1275" t="str">
        <f>IF(B17="","",VLOOKUP(B17,入力シート2!$D$3:$AO$103,34,0))</f>
        <v/>
      </c>
      <c r="T16" s="1275" t="str">
        <f>IF(B17="","",VLOOKUP(B17,入力シート2!$D$3:$AO$103,35,0))</f>
        <v/>
      </c>
      <c r="U16" s="1335" t="str">
        <f>IF(B17="","",VLOOKUP(B17,入力シート2!$D$3:$AO$103,32,0))</f>
        <v/>
      </c>
      <c r="V16" s="1336"/>
      <c r="W16" s="1337"/>
      <c r="X16" s="1257" t="str">
        <f>IF(B17="","",VLOOKUP(B17,入力シート2!$D$3:$AO$103,36,0))</f>
        <v/>
      </c>
      <c r="Y16" s="1257" t="str">
        <f>IF(B17="","",VLOOKUP(B17,入力シート2!$D$3:$AO$103,37,0))</f>
        <v/>
      </c>
      <c r="Z16" s="1260" t="str">
        <f>IF(B17="","",VLOOKUP(B17,入力シート2!$D$3:$AO$103,38,0))</f>
        <v/>
      </c>
      <c r="AA16" s="1355"/>
      <c r="AB16" s="1356"/>
    </row>
    <row r="17" spans="1:28" ht="28" customHeight="1">
      <c r="A17" s="1276"/>
      <c r="B17" s="1273"/>
      <c r="C17" s="1274"/>
      <c r="D17" s="1276"/>
      <c r="E17" s="566" t="str">
        <f>IF(B17="","",VLOOKUP(B17,入力シート2!$D$3:$AO$103,6,0))</f>
        <v/>
      </c>
      <c r="F17" s="567" t="str">
        <f>IF(B17="","",VLOOKUP(B17,入力シート2!$D$3:$AO$103,9,0))</f>
        <v/>
      </c>
      <c r="G17" s="575" t="str">
        <f>IF(B17="","",VLOOKUP(B17,入力シート2!$D$3:$AO$103,11,0))</f>
        <v/>
      </c>
      <c r="H17" s="576" t="str">
        <f>IF(B17="","",VLOOKUP(B17,入力シート2!$D$3:$AO$103,15,0))</f>
        <v/>
      </c>
      <c r="I17" s="1347" t="str">
        <f>IF(B17="","",VLOOKUP(B17,入力シート2!$D$3:$AO$103,19,0))</f>
        <v/>
      </c>
      <c r="J17" s="1348"/>
      <c r="K17" s="568" t="s">
        <v>1187</v>
      </c>
      <c r="L17" s="569" t="str">
        <f>IF(B17="","",VLOOKUP(B17,入力シート2!$D$3:$AO$103,20,0))</f>
        <v/>
      </c>
      <c r="M17" s="1313" t="str">
        <f>IF(B17="","",VLOOKUP(B17,入力シート2!$D$3:$AO$103,22,0))</f>
        <v/>
      </c>
      <c r="N17" s="1314"/>
      <c r="O17" s="1315" t="str">
        <f>IF(B17="","",VLOOKUP(B17,入力シート2!$D$3:$AO$103,24,0)&amp;"～"&amp;VLOOKUP(B17,入力シート2!$D$3:$AO$103,25,0))</f>
        <v/>
      </c>
      <c r="P17" s="1276"/>
      <c r="Q17" s="577" t="str">
        <f>IF(B17="","",VLOOKUP(B17,入力シート2!$D$3:$AO$103,29,0))</f>
        <v/>
      </c>
      <c r="R17" s="578" t="s">
        <v>132</v>
      </c>
      <c r="S17" s="1276"/>
      <c r="T17" s="1276"/>
      <c r="U17" s="1317" t="str">
        <f>IF(B17="","",VLOOKUP(B17,入力シート2!$D$3:$AO$103,33,0))</f>
        <v/>
      </c>
      <c r="V17" s="1318"/>
      <c r="W17" s="1319"/>
      <c r="X17" s="1258"/>
      <c r="Y17" s="1258"/>
      <c r="Z17" s="1261"/>
      <c r="AA17" s="1351"/>
      <c r="AB17" s="1352"/>
    </row>
    <row r="18" spans="1:28" ht="28" customHeight="1">
      <c r="A18" s="1277"/>
      <c r="B18" s="1281" t="str">
        <f>IF(B17="","",VLOOKUP(B17,入力シート2!$D$3:$AO$103,3,0))</f>
        <v/>
      </c>
      <c r="C18" s="1282"/>
      <c r="D18" s="1277"/>
      <c r="E18" s="570" t="str">
        <f>IF(B17="","",VLOOKUP(B17,入力シート2!$D$3:$AO$103,7,0))</f>
        <v/>
      </c>
      <c r="F18" s="571" t="str">
        <f>IF(B17="","",VLOOKUP(B17,入力シート2!$D$3:$AO$103,10,0))</f>
        <v/>
      </c>
      <c r="G18" s="579" t="str">
        <f>IF(B17="","",VLOOKUP(B17,入力シート2!$D$3:$AO$103,14,0))</f>
        <v/>
      </c>
      <c r="H18" s="580" t="str">
        <f>IF(B17="","",VLOOKUP(B17,入力シート2!$D$3:$AO$103,16,0))</f>
        <v/>
      </c>
      <c r="I18" s="1283" t="str">
        <f>IF(B17="","",VLOOKUP(B17,入力シート2!$D$3:$AO$103,21,0))</f>
        <v/>
      </c>
      <c r="J18" s="1333"/>
      <c r="K18" s="1333"/>
      <c r="L18" s="1284"/>
      <c r="M18" s="1283"/>
      <c r="N18" s="1284"/>
      <c r="O18" s="1316"/>
      <c r="P18" s="1277"/>
      <c r="Q18" s="581" t="str">
        <f>IF(B17="","",VLOOKUP(B17,入力シート2!$D$3:$AO$103,30,0))</f>
        <v/>
      </c>
      <c r="R18" s="582" t="str">
        <f>IF(B17="","",VLOOKUP(B17,入力シート2!$D$3:$AO$103,31,0))</f>
        <v/>
      </c>
      <c r="S18" s="1277"/>
      <c r="T18" s="1277"/>
      <c r="U18" s="1298"/>
      <c r="V18" s="1320"/>
      <c r="W18" s="1299"/>
      <c r="X18" s="1259"/>
      <c r="Y18" s="1259"/>
      <c r="Z18" s="1262"/>
      <c r="AA18" s="1353"/>
      <c r="AB18" s="1354"/>
    </row>
    <row r="19" spans="1:28" ht="28" customHeight="1">
      <c r="A19" s="1275">
        <f>$A$10+3</f>
        <v>4</v>
      </c>
      <c r="B19" s="1278" t="str">
        <f>IF(B20="","",VLOOKUP(B20,入力シート2!$D$3:$AO$103,2,0))</f>
        <v/>
      </c>
      <c r="C19" s="1279"/>
      <c r="D19" s="1280" t="str">
        <f>IF(B20="","",VLOOKUP(B20,入力シート2!$D$3:$AO$103,4,0))</f>
        <v/>
      </c>
      <c r="E19" s="563" t="str">
        <f>IF(B20="","",VLOOKUP(B20,入力シート2!$D$3:$AO$103,5,0))</f>
        <v/>
      </c>
      <c r="F19" s="564" t="str">
        <f>IF(B20="","",VLOOKUP(B20,入力シート2!$D$3:$AO$103,8,0))</f>
        <v/>
      </c>
      <c r="G19" s="572" t="s">
        <v>161</v>
      </c>
      <c r="H19" s="572" t="s">
        <v>161</v>
      </c>
      <c r="I19" s="1329" t="str">
        <f>IF(B20="","",VLOOKUP(B20,入力シート2!$D$3:$AO$103,17,0))</f>
        <v/>
      </c>
      <c r="J19" s="1334"/>
      <c r="K19" s="1334"/>
      <c r="L19" s="1279"/>
      <c r="M19" s="1278" t="str">
        <f>IF(B20="","",VLOOKUP(B20,入力シート2!$D$3:$AO$103,18,0))</f>
        <v/>
      </c>
      <c r="N19" s="1279"/>
      <c r="O19" s="573" t="str">
        <f>IF(B20="","",VLOOKUP(B20,入力シート2!$D$3:$AO$103,23,0))</f>
        <v/>
      </c>
      <c r="P19" s="1275" t="str">
        <f>IF(B20="","",VLOOKUP(B20,入力シート2!$D$3:$AO$103,26,0))</f>
        <v/>
      </c>
      <c r="Q19" s="574" t="str">
        <f>IF(B20="","",VLOOKUP(B20,入力シート2!$D$3:$AO$103,27,0))</f>
        <v/>
      </c>
      <c r="R19" s="562" t="str">
        <f>IF(B20="","",VLOOKUP(B20,入力シート2!$D$3:$AO$103,28,0))</f>
        <v/>
      </c>
      <c r="S19" s="1275" t="str">
        <f>IF(B20="","",VLOOKUP(B20,入力シート2!$D$3:$AO$103,34,0))</f>
        <v/>
      </c>
      <c r="T19" s="1275" t="str">
        <f>IF(B20="","",VLOOKUP(B20,入力シート2!$D$3:$AO$103,35,0))</f>
        <v/>
      </c>
      <c r="U19" s="1335" t="str">
        <f>IF(B20="","",VLOOKUP(B20,入力シート2!$D$3:$AO$103,32,0))</f>
        <v/>
      </c>
      <c r="V19" s="1336"/>
      <c r="W19" s="1337"/>
      <c r="X19" s="1257" t="str">
        <f>IF(B20="","",VLOOKUP(B20,入力シート2!$D$3:$AO$103,36,0))</f>
        <v/>
      </c>
      <c r="Y19" s="1257" t="str">
        <f>IF(B20="","",VLOOKUP(B20,入力シート2!$D$3:$AO$103,37,0))</f>
        <v/>
      </c>
      <c r="Z19" s="1260" t="str">
        <f>IF(B20="","",VLOOKUP(B20,入力シート2!$D$3:$AO$103,38,0))</f>
        <v/>
      </c>
      <c r="AA19" s="1355"/>
      <c r="AB19" s="1356"/>
    </row>
    <row r="20" spans="1:28" ht="28" customHeight="1">
      <c r="A20" s="1276"/>
      <c r="B20" s="1273"/>
      <c r="C20" s="1274"/>
      <c r="D20" s="1276"/>
      <c r="E20" s="566" t="str">
        <f>IF(B20="","",VLOOKUP(B20,入力シート2!$D$3:$AO$103,6,0))</f>
        <v/>
      </c>
      <c r="F20" s="567" t="str">
        <f>IF(B20="","",VLOOKUP(B20,入力シート2!$D$3:$AO$103,9,0))</f>
        <v/>
      </c>
      <c r="G20" s="575" t="str">
        <f>IF(B20="","",VLOOKUP(B20,入力シート2!$D$3:$AO$103,11,0))</f>
        <v/>
      </c>
      <c r="H20" s="576" t="str">
        <f>IF(B20="","",VLOOKUP(B20,入力シート2!$D$3:$AO$103,15,0))</f>
        <v/>
      </c>
      <c r="I20" s="1347" t="str">
        <f>IF(B20="","",VLOOKUP(B20,入力シート2!$D$3:$AO$103,19,0))</f>
        <v/>
      </c>
      <c r="J20" s="1348"/>
      <c r="K20" s="568" t="s">
        <v>1187</v>
      </c>
      <c r="L20" s="569" t="str">
        <f>IF(B20="","",VLOOKUP(B20,入力シート2!$D$3:$AO$103,20,0))</f>
        <v/>
      </c>
      <c r="M20" s="1313" t="str">
        <f>IF(B20="","",VLOOKUP(B20,入力シート2!$D$3:$AO$103,22,0))</f>
        <v/>
      </c>
      <c r="N20" s="1314"/>
      <c r="O20" s="1315" t="str">
        <f>IF(B20="","",VLOOKUP(B20,入力シート2!$D$3:$AO$103,24,0)&amp;"～"&amp;VLOOKUP(B20,入力シート2!$D$3:$AO$103,25,0))</f>
        <v/>
      </c>
      <c r="P20" s="1276"/>
      <c r="Q20" s="577" t="str">
        <f>IF(B20="","",VLOOKUP(B20,入力シート2!$D$3:$AO$103,29,0))</f>
        <v/>
      </c>
      <c r="R20" s="578" t="s">
        <v>132</v>
      </c>
      <c r="S20" s="1276"/>
      <c r="T20" s="1276"/>
      <c r="U20" s="1317" t="str">
        <f>IF(B20="","",VLOOKUP(B20,入力シート2!$D$3:$AO$103,33,0))</f>
        <v/>
      </c>
      <c r="V20" s="1318"/>
      <c r="W20" s="1319"/>
      <c r="X20" s="1258"/>
      <c r="Y20" s="1258"/>
      <c r="Z20" s="1261"/>
      <c r="AA20" s="1351"/>
      <c r="AB20" s="1352"/>
    </row>
    <row r="21" spans="1:28" ht="28" customHeight="1">
      <c r="A21" s="1277"/>
      <c r="B21" s="1281" t="str">
        <f>IF(B20="","",VLOOKUP(B20,入力シート2!$D$3:$AO$103,3,0))</f>
        <v/>
      </c>
      <c r="C21" s="1282"/>
      <c r="D21" s="1277"/>
      <c r="E21" s="570" t="str">
        <f>IF(B20="","",VLOOKUP(B20,入力シート2!$D$3:$AO$103,7,0))</f>
        <v/>
      </c>
      <c r="F21" s="571" t="str">
        <f>IF(B20="","",VLOOKUP(B20,入力シート2!$D$3:$AO$103,10,0))</f>
        <v/>
      </c>
      <c r="G21" s="579" t="str">
        <f>IF(B20="","",VLOOKUP(B20,入力シート2!$D$3:$AO$103,14,0))</f>
        <v/>
      </c>
      <c r="H21" s="580" t="str">
        <f>IF(B20="","",VLOOKUP(B20,入力シート2!$D$3:$AO$103,16,0))</f>
        <v/>
      </c>
      <c r="I21" s="1283" t="str">
        <f>IF(B20="","",VLOOKUP(B20,入力シート2!$D$3:$AO$103,21,0))</f>
        <v/>
      </c>
      <c r="J21" s="1333"/>
      <c r="K21" s="1333"/>
      <c r="L21" s="1284"/>
      <c r="M21" s="1283"/>
      <c r="N21" s="1284"/>
      <c r="O21" s="1316"/>
      <c r="P21" s="1277"/>
      <c r="Q21" s="581" t="str">
        <f>IF(B20="","",VLOOKUP(B20,入力シート2!$D$3:$AO$103,30,0))</f>
        <v/>
      </c>
      <c r="R21" s="582" t="str">
        <f>IF(B20="","",VLOOKUP(B20,入力シート2!$D$3:$AO$103,31,0))</f>
        <v/>
      </c>
      <c r="S21" s="1277"/>
      <c r="T21" s="1277"/>
      <c r="U21" s="1298"/>
      <c r="V21" s="1320"/>
      <c r="W21" s="1299"/>
      <c r="X21" s="1259"/>
      <c r="Y21" s="1259"/>
      <c r="Z21" s="1262"/>
      <c r="AA21" s="1353"/>
      <c r="AB21" s="1354"/>
    </row>
    <row r="22" spans="1:28" ht="28" customHeight="1">
      <c r="A22" s="1275">
        <f>$A$10+4</f>
        <v>5</v>
      </c>
      <c r="B22" s="1278" t="str">
        <f>IF(B23="","",VLOOKUP(B23,入力シート2!$D$3:$AO$103,2,0))</f>
        <v/>
      </c>
      <c r="C22" s="1279"/>
      <c r="D22" s="1280" t="str">
        <f>IF(B23="","",VLOOKUP(B23,入力シート2!$D$3:$AO$103,4,0))</f>
        <v/>
      </c>
      <c r="E22" s="563" t="str">
        <f>IF(B23="","",VLOOKUP(B23,入力シート2!$D$3:$AO$103,5,0))</f>
        <v/>
      </c>
      <c r="F22" s="564" t="str">
        <f>IF(B23="","",VLOOKUP(B23,入力シート2!$D$3:$AO$103,8,0))</f>
        <v/>
      </c>
      <c r="G22" s="572" t="s">
        <v>161</v>
      </c>
      <c r="H22" s="572" t="s">
        <v>161</v>
      </c>
      <c r="I22" s="1329" t="str">
        <f>IF(B23="","",VLOOKUP(B23,入力シート2!$D$3:$AO$103,17,0))</f>
        <v/>
      </c>
      <c r="J22" s="1334"/>
      <c r="K22" s="1334"/>
      <c r="L22" s="1279"/>
      <c r="M22" s="1278" t="str">
        <f>IF(B23="","",VLOOKUP(B23,入力シート2!$D$3:$AO$103,18,0))</f>
        <v/>
      </c>
      <c r="N22" s="1279"/>
      <c r="O22" s="573" t="str">
        <f>IF(B23="","",VLOOKUP(B23,入力シート2!$D$3:$AO$103,23,0))</f>
        <v/>
      </c>
      <c r="P22" s="1275" t="str">
        <f>IF(B23="","",VLOOKUP(B23,入力シート2!$D$3:$AO$103,26,0))</f>
        <v/>
      </c>
      <c r="Q22" s="574" t="str">
        <f>IF(B23="","",VLOOKUP(B23,入力シート2!$D$3:$AO$103,27,0))</f>
        <v/>
      </c>
      <c r="R22" s="562" t="str">
        <f>IF(B23="","",VLOOKUP(B23,入力シート2!$D$3:$AO$103,28,0))</f>
        <v/>
      </c>
      <c r="S22" s="1275" t="str">
        <f>IF(B23="","",VLOOKUP(B23,入力シート2!$D$3:$AO$103,34,0))</f>
        <v/>
      </c>
      <c r="T22" s="1275" t="str">
        <f>IF(B23="","",VLOOKUP(B23,入力シート2!$D$3:$AO$103,35,0))</f>
        <v/>
      </c>
      <c r="U22" s="1335" t="str">
        <f>IF(B23="","",VLOOKUP(B23,入力シート2!$D$3:$AO$103,32,0))</f>
        <v/>
      </c>
      <c r="V22" s="1336"/>
      <c r="W22" s="1337"/>
      <c r="X22" s="1257" t="str">
        <f>IF(B23="","",VLOOKUP(B23,入力シート2!$D$3:$AO$103,36,0))</f>
        <v/>
      </c>
      <c r="Y22" s="1257" t="str">
        <f>IF(B23="","",VLOOKUP(B23,入力シート2!$D$3:$AO$103,37,0))</f>
        <v/>
      </c>
      <c r="Z22" s="1260" t="str">
        <f>IF(B23="","",VLOOKUP(B23,入力シート2!$D$3:$AO$103,38,0))</f>
        <v/>
      </c>
      <c r="AA22" s="1355"/>
      <c r="AB22" s="1356"/>
    </row>
    <row r="23" spans="1:28" ht="28" customHeight="1">
      <c r="A23" s="1276"/>
      <c r="B23" s="1273"/>
      <c r="C23" s="1274"/>
      <c r="D23" s="1276"/>
      <c r="E23" s="566" t="str">
        <f>IF(B23="","",VLOOKUP(B23,入力シート2!$D$3:$AO$103,6,0))</f>
        <v/>
      </c>
      <c r="F23" s="567" t="str">
        <f>IF(B23="","",VLOOKUP(B23,入力シート2!$D$3:$AO$103,9,0))</f>
        <v/>
      </c>
      <c r="G23" s="575" t="str">
        <f>IF(B23="","",VLOOKUP(B23,入力シート2!$D$3:$AO$103,11,0))</f>
        <v/>
      </c>
      <c r="H23" s="576" t="str">
        <f>IF(B23="","",VLOOKUP(B23,入力シート2!$D$3:$AO$103,15,0))</f>
        <v/>
      </c>
      <c r="I23" s="1347" t="str">
        <f>IF(B23="","",VLOOKUP(B23,入力シート2!$D$3:$AO$103,19,0))</f>
        <v/>
      </c>
      <c r="J23" s="1348"/>
      <c r="K23" s="568" t="s">
        <v>1187</v>
      </c>
      <c r="L23" s="569" t="str">
        <f>IF(B23="","",VLOOKUP(B23,入力シート2!$D$3:$AO$103,20,0))</f>
        <v/>
      </c>
      <c r="M23" s="1313" t="str">
        <f>IF(B23="","",VLOOKUP(B23,入力シート2!$D$3:$AO$103,22,0))</f>
        <v/>
      </c>
      <c r="N23" s="1314"/>
      <c r="O23" s="1315" t="str">
        <f>IF(B23="","",VLOOKUP(B23,入力シート2!$D$3:$AO$103,24,0)&amp;"～"&amp;VLOOKUP(B23,入力シート2!$D$3:$AO$103,25,0))</f>
        <v/>
      </c>
      <c r="P23" s="1276"/>
      <c r="Q23" s="577" t="str">
        <f>IF(B23="","",VLOOKUP(B23,入力シート2!$D$3:$AO$103,29,0))</f>
        <v/>
      </c>
      <c r="R23" s="578" t="s">
        <v>132</v>
      </c>
      <c r="S23" s="1276"/>
      <c r="T23" s="1276"/>
      <c r="U23" s="1317" t="str">
        <f>IF(B23="","",VLOOKUP(B23,入力シート2!$D$3:$AO$103,33,0))</f>
        <v/>
      </c>
      <c r="V23" s="1318"/>
      <c r="W23" s="1319"/>
      <c r="X23" s="1258"/>
      <c r="Y23" s="1258"/>
      <c r="Z23" s="1261"/>
      <c r="AA23" s="1351"/>
      <c r="AB23" s="1352"/>
    </row>
    <row r="24" spans="1:28" ht="28" customHeight="1">
      <c r="A24" s="1277"/>
      <c r="B24" s="1281" t="str">
        <f>IF(B23="","",VLOOKUP(B23,入力シート2!$D$3:$AO$103,3,0))</f>
        <v/>
      </c>
      <c r="C24" s="1282"/>
      <c r="D24" s="1277"/>
      <c r="E24" s="570" t="str">
        <f>IF(B23="","",VLOOKUP(B23,入力シート2!$D$3:$AO$103,7,0))</f>
        <v/>
      </c>
      <c r="F24" s="571" t="str">
        <f>IF(B23="","",VLOOKUP(B23,入力シート2!$D$3:$AO$103,10,0))</f>
        <v/>
      </c>
      <c r="G24" s="579" t="str">
        <f>IF(B23="","",VLOOKUP(B23,入力シート2!$D$3:$AO$103,14,0))</f>
        <v/>
      </c>
      <c r="H24" s="580" t="str">
        <f>IF(B23="","",VLOOKUP(B23,入力シート2!$D$3:$AO$103,16,0))</f>
        <v/>
      </c>
      <c r="I24" s="1283" t="str">
        <f>IF(B23="","",VLOOKUP(B23,入力シート2!$D$3:$AO$103,21,0))</f>
        <v/>
      </c>
      <c r="J24" s="1333"/>
      <c r="K24" s="1333"/>
      <c r="L24" s="1284"/>
      <c r="M24" s="1283"/>
      <c r="N24" s="1284"/>
      <c r="O24" s="1316"/>
      <c r="P24" s="1277"/>
      <c r="Q24" s="581" t="str">
        <f>IF(B23="","",VLOOKUP(B23,入力シート2!$D$3:$AO$103,30,0))</f>
        <v/>
      </c>
      <c r="R24" s="582" t="str">
        <f>IF(B23="","",VLOOKUP(B23,入力シート2!$D$3:$AO$103,31,0))</f>
        <v/>
      </c>
      <c r="S24" s="1277"/>
      <c r="T24" s="1277"/>
      <c r="U24" s="1298"/>
      <c r="V24" s="1320"/>
      <c r="W24" s="1299"/>
      <c r="X24" s="1259"/>
      <c r="Y24" s="1259"/>
      <c r="Z24" s="1262"/>
      <c r="AA24" s="1353"/>
      <c r="AB24" s="1354"/>
    </row>
    <row r="25" spans="1:28" ht="28" customHeight="1">
      <c r="A25" s="1275">
        <f>$A$10+5</f>
        <v>6</v>
      </c>
      <c r="B25" s="1278" t="str">
        <f>IF(B26="","",VLOOKUP(B26,入力シート2!$D$3:$AO$103,2,0))</f>
        <v/>
      </c>
      <c r="C25" s="1279"/>
      <c r="D25" s="1280" t="str">
        <f>IF(B26="","",VLOOKUP(B26,入力シート2!$D$3:$AO$103,4,0))</f>
        <v/>
      </c>
      <c r="E25" s="563" t="str">
        <f>IF(B26="","",VLOOKUP(B26,入力シート2!$D$3:$AO$103,5,0))</f>
        <v/>
      </c>
      <c r="F25" s="564" t="str">
        <f>IF(B26="","",VLOOKUP(B26,入力シート2!$D$3:$AO$103,8,0))</f>
        <v/>
      </c>
      <c r="G25" s="572" t="s">
        <v>161</v>
      </c>
      <c r="H25" s="572" t="s">
        <v>161</v>
      </c>
      <c r="I25" s="1329" t="str">
        <f>IF(B26="","",VLOOKUP(B26,入力シート2!$D$3:$AO$103,17,0))</f>
        <v/>
      </c>
      <c r="J25" s="1334"/>
      <c r="K25" s="1334"/>
      <c r="L25" s="1279"/>
      <c r="M25" s="1278" t="str">
        <f>IF(B26="","",VLOOKUP(B26,入力シート2!$D$3:$AO$103,18,0))</f>
        <v/>
      </c>
      <c r="N25" s="1279"/>
      <c r="O25" s="573" t="str">
        <f>IF(B26="","",VLOOKUP(B26,入力シート2!$D$3:$AO$103,23,0))</f>
        <v/>
      </c>
      <c r="P25" s="1275" t="str">
        <f>IF(B26="","",VLOOKUP(B26,入力シート2!$D$3:$AO$103,26,0))</f>
        <v/>
      </c>
      <c r="Q25" s="574" t="str">
        <f>IF(B26="","",VLOOKUP(B26,入力シート2!$D$3:$AO$103,27,0))</f>
        <v/>
      </c>
      <c r="R25" s="562" t="str">
        <f>IF(B26="","",VLOOKUP(B26,入力シート2!$D$3:$AO$103,28,0))</f>
        <v/>
      </c>
      <c r="S25" s="1275" t="str">
        <f>IF(B26="","",VLOOKUP(B26,入力シート2!$D$3:$AO$103,34,0))</f>
        <v/>
      </c>
      <c r="T25" s="1275" t="str">
        <f>IF(B26="","",VLOOKUP(B26,入力シート2!$D$3:$AO$103,35,0))</f>
        <v/>
      </c>
      <c r="U25" s="1335" t="str">
        <f>IF(B26="","",VLOOKUP(B26,入力シート2!$D$3:$AO$103,32,0))</f>
        <v/>
      </c>
      <c r="V25" s="1336"/>
      <c r="W25" s="1337"/>
      <c r="X25" s="1257" t="str">
        <f>IF(B26="","",VLOOKUP(B26,入力シート2!$D$3:$AO$103,36,0))</f>
        <v/>
      </c>
      <c r="Y25" s="1257" t="str">
        <f>IF(B26="","",VLOOKUP(B26,入力シート2!$D$3:$AO$103,37,0))</f>
        <v/>
      </c>
      <c r="Z25" s="1260" t="str">
        <f>IF(B26="","",VLOOKUP(B26,入力シート2!$D$3:$AO$103,38,0))</f>
        <v/>
      </c>
      <c r="AA25" s="1355"/>
      <c r="AB25" s="1356"/>
    </row>
    <row r="26" spans="1:28" ht="28" customHeight="1">
      <c r="A26" s="1276"/>
      <c r="B26" s="1273"/>
      <c r="C26" s="1274"/>
      <c r="D26" s="1276"/>
      <c r="E26" s="566" t="str">
        <f>IF(B26="","",VLOOKUP(B26,入力シート2!$D$3:$AO$103,6,0))</f>
        <v/>
      </c>
      <c r="F26" s="567" t="str">
        <f>IF(B26="","",VLOOKUP(B26,入力シート2!$D$3:$AO$103,9,0))</f>
        <v/>
      </c>
      <c r="G26" s="575" t="str">
        <f>IF(B26="","",VLOOKUP(B26,入力シート2!$D$3:$AO$103,11,0))</f>
        <v/>
      </c>
      <c r="H26" s="576" t="str">
        <f>IF(B26="","",VLOOKUP(B26,入力シート2!$D$3:$AO$103,15,0))</f>
        <v/>
      </c>
      <c r="I26" s="1347" t="str">
        <f>IF(B26="","",VLOOKUP(B26,入力シート2!$D$3:$AO$103,19,0))</f>
        <v/>
      </c>
      <c r="J26" s="1348"/>
      <c r="K26" s="568" t="s">
        <v>1187</v>
      </c>
      <c r="L26" s="569" t="str">
        <f>IF(B26="","",VLOOKUP(B26,入力シート2!$D$3:$AO$103,20,0))</f>
        <v/>
      </c>
      <c r="M26" s="1313" t="str">
        <f>IF(B26="","",VLOOKUP(B26,入力シート2!$D$3:$AO$103,22,0))</f>
        <v/>
      </c>
      <c r="N26" s="1314"/>
      <c r="O26" s="1315" t="str">
        <f>IF(B26="","",VLOOKUP(B26,入力シート2!$D$3:$AO$103,24,0)&amp;"～"&amp;VLOOKUP(B26,入力シート2!$D$3:$AO$103,25,0))</f>
        <v/>
      </c>
      <c r="P26" s="1276"/>
      <c r="Q26" s="577" t="str">
        <f>IF(B26="","",VLOOKUP(B26,入力シート2!$D$3:$AO$103,29,0))</f>
        <v/>
      </c>
      <c r="R26" s="578" t="s">
        <v>132</v>
      </c>
      <c r="S26" s="1276"/>
      <c r="T26" s="1276"/>
      <c r="U26" s="1317" t="str">
        <f>IF(B26="","",VLOOKUP(B26,入力シート2!$D$3:$AO$103,33,0))</f>
        <v/>
      </c>
      <c r="V26" s="1318"/>
      <c r="W26" s="1319"/>
      <c r="X26" s="1258"/>
      <c r="Y26" s="1258"/>
      <c r="Z26" s="1261"/>
      <c r="AA26" s="1351"/>
      <c r="AB26" s="1352"/>
    </row>
    <row r="27" spans="1:28" ht="28" customHeight="1">
      <c r="A27" s="1277"/>
      <c r="B27" s="1281" t="str">
        <f>IF(B26="","",VLOOKUP(B26,入力シート2!$D$3:$AO$103,3,0))</f>
        <v/>
      </c>
      <c r="C27" s="1282"/>
      <c r="D27" s="1277"/>
      <c r="E27" s="570" t="str">
        <f>IF(B26="","",VLOOKUP(B26,入力シート2!$D$3:$AO$103,7,0))</f>
        <v/>
      </c>
      <c r="F27" s="571" t="str">
        <f>IF(B26="","",VLOOKUP(B26,入力シート2!$D$3:$AO$103,10,0))</f>
        <v/>
      </c>
      <c r="G27" s="579" t="str">
        <f>IF(B26="","",VLOOKUP(B26,入力シート2!$D$3:$AO$103,14,0))</f>
        <v/>
      </c>
      <c r="H27" s="580" t="str">
        <f>IF(B26="","",VLOOKUP(B26,入力シート2!$D$3:$AO$103,16,0))</f>
        <v/>
      </c>
      <c r="I27" s="1283" t="str">
        <f>IF(B26="","",VLOOKUP(B26,入力シート2!$D$3:$AO$103,21,0))</f>
        <v/>
      </c>
      <c r="J27" s="1333"/>
      <c r="K27" s="1333"/>
      <c r="L27" s="1284"/>
      <c r="M27" s="1283"/>
      <c r="N27" s="1284"/>
      <c r="O27" s="1316"/>
      <c r="P27" s="1277"/>
      <c r="Q27" s="581" t="str">
        <f>IF(B26="","",VLOOKUP(B26,入力シート2!$D$3:$AO$103,30,0))</f>
        <v/>
      </c>
      <c r="R27" s="582" t="str">
        <f>IF(B26="","",VLOOKUP(B26,入力シート2!$D$3:$AO$103,31,0))</f>
        <v/>
      </c>
      <c r="S27" s="1277"/>
      <c r="T27" s="1277"/>
      <c r="U27" s="1298"/>
      <c r="V27" s="1320"/>
      <c r="W27" s="1299"/>
      <c r="X27" s="1259"/>
      <c r="Y27" s="1259"/>
      <c r="Z27" s="1262"/>
      <c r="AA27" s="1353"/>
      <c r="AB27" s="1354"/>
    </row>
    <row r="28" spans="1:28" ht="28" customHeight="1">
      <c r="A28" s="1275">
        <f>$A$10+6</f>
        <v>7</v>
      </c>
      <c r="B28" s="1278" t="str">
        <f>IF(B29="","",VLOOKUP(B29,入力シート2!$D$3:$AO$103,2,0))</f>
        <v/>
      </c>
      <c r="C28" s="1279"/>
      <c r="D28" s="1280" t="str">
        <f>IF(B29="","",VLOOKUP(B29,入力シート2!$D$3:$AO$103,4,0))</f>
        <v/>
      </c>
      <c r="E28" s="563" t="str">
        <f>IF(B29="","",VLOOKUP(B29,入力シート2!$D$3:$AO$103,5,0))</f>
        <v/>
      </c>
      <c r="F28" s="564" t="str">
        <f>IF(B29="","",VLOOKUP(B29,入力シート2!$D$3:$AO$103,8,0))</f>
        <v/>
      </c>
      <c r="G28" s="572" t="s">
        <v>161</v>
      </c>
      <c r="H28" s="572" t="s">
        <v>161</v>
      </c>
      <c r="I28" s="1329" t="str">
        <f>IF(B29="","",VLOOKUP(B29,入力シート2!$D$3:$AO$103,17,0))</f>
        <v/>
      </c>
      <c r="J28" s="1334"/>
      <c r="K28" s="1334"/>
      <c r="L28" s="1279"/>
      <c r="M28" s="1278" t="str">
        <f>IF(B29="","",VLOOKUP(B29,入力シート2!$D$3:$AO$103,18,0))</f>
        <v/>
      </c>
      <c r="N28" s="1279"/>
      <c r="O28" s="573" t="str">
        <f>IF(B29="","",VLOOKUP(B29,入力シート2!$D$3:$AO$103,23,0))</f>
        <v/>
      </c>
      <c r="P28" s="1275" t="str">
        <f>IF(B29="","",VLOOKUP(B29,入力シート2!$D$3:$AO$103,26,0))</f>
        <v/>
      </c>
      <c r="Q28" s="574" t="str">
        <f>IF(B29="","",VLOOKUP(B29,入力シート2!$D$3:$AO$103,27,0))</f>
        <v/>
      </c>
      <c r="R28" s="562" t="str">
        <f>IF(B29="","",VLOOKUP(B29,入力シート2!$D$3:$AO$103,28,0))</f>
        <v/>
      </c>
      <c r="S28" s="1275" t="str">
        <f>IF(B29="","",VLOOKUP(B29,入力シート2!$D$3:$AO$103,34,0))</f>
        <v/>
      </c>
      <c r="T28" s="1275" t="str">
        <f>IF(B29="","",VLOOKUP(B29,入力シート2!$D$3:$AO$103,35,0))</f>
        <v/>
      </c>
      <c r="U28" s="1335" t="str">
        <f>IF(B29="","",VLOOKUP(B29,入力シート2!$D$3:$AO$103,32,0))</f>
        <v/>
      </c>
      <c r="V28" s="1336"/>
      <c r="W28" s="1337"/>
      <c r="X28" s="1257" t="str">
        <f>IF(B29="","",VLOOKUP(B29,入力シート2!$D$3:$AO$103,36,0))</f>
        <v/>
      </c>
      <c r="Y28" s="1257" t="str">
        <f>IF(B29="","",VLOOKUP(B29,入力シート2!$D$3:$AO$103,37,0))</f>
        <v/>
      </c>
      <c r="Z28" s="1260" t="str">
        <f>IF(B29="","",VLOOKUP(B29,入力シート2!$D$3:$AO$103,38,0))</f>
        <v/>
      </c>
      <c r="AA28" s="1355"/>
      <c r="AB28" s="1356"/>
    </row>
    <row r="29" spans="1:28" ht="28" customHeight="1">
      <c r="A29" s="1276"/>
      <c r="B29" s="1273"/>
      <c r="C29" s="1274"/>
      <c r="D29" s="1276"/>
      <c r="E29" s="566" t="str">
        <f>IF(B29="","",VLOOKUP(B29,入力シート2!$D$3:$AO$103,6,0))</f>
        <v/>
      </c>
      <c r="F29" s="567" t="str">
        <f>IF(B29="","",VLOOKUP(B29,入力シート2!$D$3:$AO$103,9,0))</f>
        <v/>
      </c>
      <c r="G29" s="575" t="str">
        <f>IF(B29="","",VLOOKUP(B29,入力シート2!$D$3:$AO$103,11,0))</f>
        <v/>
      </c>
      <c r="H29" s="576" t="str">
        <f>IF(B29="","",VLOOKUP(B29,入力シート2!$D$3:$AO$103,15,0))</f>
        <v/>
      </c>
      <c r="I29" s="1347" t="str">
        <f>IF(B29="","",VLOOKUP(B29,入力シート2!$D$3:$AO$103,19,0))</f>
        <v/>
      </c>
      <c r="J29" s="1348"/>
      <c r="K29" s="568" t="s">
        <v>1187</v>
      </c>
      <c r="L29" s="569" t="str">
        <f>IF(B29="","",VLOOKUP(B29,入力シート2!$D$3:$AO$103,20,0))</f>
        <v/>
      </c>
      <c r="M29" s="1313" t="str">
        <f>IF(B29="","",VLOOKUP(B29,入力シート2!$D$3:$AO$103,22,0))</f>
        <v/>
      </c>
      <c r="N29" s="1314"/>
      <c r="O29" s="1315" t="str">
        <f>IF(B29="","",VLOOKUP(B29,入力シート2!$D$3:$AO$103,24,0)&amp;"～"&amp;VLOOKUP(B29,入力シート2!$D$3:$AO$103,25,0))</f>
        <v/>
      </c>
      <c r="P29" s="1276"/>
      <c r="Q29" s="577" t="str">
        <f>IF(B29="","",VLOOKUP(B29,入力シート2!$D$3:$AO$103,29,0))</f>
        <v/>
      </c>
      <c r="R29" s="578" t="s">
        <v>132</v>
      </c>
      <c r="S29" s="1276"/>
      <c r="T29" s="1276"/>
      <c r="U29" s="1317" t="str">
        <f>IF(B29="","",VLOOKUP(B29,入力シート2!$D$3:$AO$103,33,0))</f>
        <v/>
      </c>
      <c r="V29" s="1318"/>
      <c r="W29" s="1319"/>
      <c r="X29" s="1258"/>
      <c r="Y29" s="1258"/>
      <c r="Z29" s="1261"/>
      <c r="AA29" s="1351"/>
      <c r="AB29" s="1352"/>
    </row>
    <row r="30" spans="1:28" ht="28" customHeight="1">
      <c r="A30" s="1277"/>
      <c r="B30" s="1281" t="str">
        <f>IF(B29="","",VLOOKUP(B29,入力シート2!$D$3:$AO$103,3,0))</f>
        <v/>
      </c>
      <c r="C30" s="1282"/>
      <c r="D30" s="1277"/>
      <c r="E30" s="570" t="str">
        <f>IF(B29="","",VLOOKUP(B29,入力シート2!$D$3:$AO$103,7,0))</f>
        <v/>
      </c>
      <c r="F30" s="571" t="str">
        <f>IF(B29="","",VLOOKUP(B29,入力シート2!$D$3:$AO$103,10,0))</f>
        <v/>
      </c>
      <c r="G30" s="579" t="str">
        <f>IF(B29="","",VLOOKUP(B29,入力シート2!$D$3:$AO$103,14,0))</f>
        <v/>
      </c>
      <c r="H30" s="580" t="str">
        <f>IF(B29="","",VLOOKUP(B29,入力シート2!$D$3:$AO$103,16,0))</f>
        <v/>
      </c>
      <c r="I30" s="1283" t="str">
        <f>IF(B29="","",VLOOKUP(B29,入力シート2!$D$3:$AO$103,21,0))</f>
        <v/>
      </c>
      <c r="J30" s="1333"/>
      <c r="K30" s="1333"/>
      <c r="L30" s="1284"/>
      <c r="M30" s="1283"/>
      <c r="N30" s="1284"/>
      <c r="O30" s="1316"/>
      <c r="P30" s="1277"/>
      <c r="Q30" s="581" t="str">
        <f>IF(B29="","",VLOOKUP(B29,入力シート2!$D$3:$AO$103,30,0))</f>
        <v/>
      </c>
      <c r="R30" s="582" t="str">
        <f>IF(B29="","",VLOOKUP(B29,入力シート2!$D$3:$AO$103,31,0))</f>
        <v/>
      </c>
      <c r="S30" s="1277"/>
      <c r="T30" s="1277"/>
      <c r="U30" s="1298"/>
      <c r="V30" s="1320"/>
      <c r="W30" s="1299"/>
      <c r="X30" s="1259"/>
      <c r="Y30" s="1259"/>
      <c r="Z30" s="1262"/>
      <c r="AA30" s="1353"/>
      <c r="AB30" s="1354"/>
    </row>
    <row r="31" spans="1:28" ht="28" customHeight="1">
      <c r="A31" s="1275">
        <f>$A$10+7</f>
        <v>8</v>
      </c>
      <c r="B31" s="1278" t="str">
        <f>IF(B32="","",VLOOKUP(B32,入力シート2!$D$3:$AO$103,2,0))</f>
        <v/>
      </c>
      <c r="C31" s="1279"/>
      <c r="D31" s="1280" t="str">
        <f>IF(B32="","",VLOOKUP(B32,入力シート2!$D$3:$AO$103,4,0))</f>
        <v/>
      </c>
      <c r="E31" s="563" t="str">
        <f>IF(B32="","",VLOOKUP(B32,入力シート2!$D$3:$AO$103,5,0))</f>
        <v/>
      </c>
      <c r="F31" s="564" t="str">
        <f>IF(B32="","",VLOOKUP(B32,入力シート2!$D$3:$AO$103,8,0))</f>
        <v/>
      </c>
      <c r="G31" s="572" t="s">
        <v>161</v>
      </c>
      <c r="H31" s="572" t="s">
        <v>161</v>
      </c>
      <c r="I31" s="1329" t="str">
        <f>IF(B32="","",VLOOKUP(B32,入力シート2!$D$3:$AO$103,17,0))</f>
        <v/>
      </c>
      <c r="J31" s="1334"/>
      <c r="K31" s="1334"/>
      <c r="L31" s="1279"/>
      <c r="M31" s="1278" t="str">
        <f>IF(B32="","",VLOOKUP(B32,入力シート2!$D$3:$AO$103,18,0))</f>
        <v/>
      </c>
      <c r="N31" s="1279"/>
      <c r="O31" s="573" t="str">
        <f>IF(B32="","",VLOOKUP(B32,入力シート2!$D$3:$AO$103,23,0))</f>
        <v/>
      </c>
      <c r="P31" s="1275" t="str">
        <f>IF(B32="","",VLOOKUP(B32,入力シート2!$D$3:$AO$103,26,0))</f>
        <v/>
      </c>
      <c r="Q31" s="574" t="str">
        <f>IF(B32="","",VLOOKUP(B32,入力シート2!$D$3:$AO$103,27,0))</f>
        <v/>
      </c>
      <c r="R31" s="562" t="str">
        <f>IF(B32="","",VLOOKUP(B32,入力シート2!$D$3:$AO$103,28,0))</f>
        <v/>
      </c>
      <c r="S31" s="1275" t="str">
        <f>IF(B32="","",VLOOKUP(B32,入力シート2!$D$3:$AO$103,34,0))</f>
        <v/>
      </c>
      <c r="T31" s="1275" t="str">
        <f>IF(B32="","",VLOOKUP(B32,入力シート2!$D$3:$AO$103,35,0))</f>
        <v/>
      </c>
      <c r="U31" s="1335" t="str">
        <f>IF(B32="","",VLOOKUP(B32,入力シート2!$D$3:$AO$103,32,0))</f>
        <v/>
      </c>
      <c r="V31" s="1336"/>
      <c r="W31" s="1337"/>
      <c r="X31" s="1257" t="str">
        <f>IF(B32="","",VLOOKUP(B32,入力シート2!$D$3:$AO$103,36,0))</f>
        <v/>
      </c>
      <c r="Y31" s="1257" t="str">
        <f>IF(B32="","",VLOOKUP(B32,入力シート2!$D$3:$AO$103,37,0))</f>
        <v/>
      </c>
      <c r="Z31" s="1260" t="str">
        <f>IF(B32="","",VLOOKUP(B32,入力シート2!$D$3:$AO$103,38,0))</f>
        <v/>
      </c>
      <c r="AA31" s="1355"/>
      <c r="AB31" s="1356"/>
    </row>
    <row r="32" spans="1:28" ht="28" customHeight="1">
      <c r="A32" s="1276"/>
      <c r="B32" s="1273"/>
      <c r="C32" s="1274"/>
      <c r="D32" s="1276"/>
      <c r="E32" s="566" t="str">
        <f>IF(B32="","",VLOOKUP(B32,入力シート2!$D$3:$AO$103,6,0))</f>
        <v/>
      </c>
      <c r="F32" s="567" t="str">
        <f>IF(B32="","",VLOOKUP(B32,入力シート2!$D$3:$AO$103,9,0))</f>
        <v/>
      </c>
      <c r="G32" s="575" t="str">
        <f>IF(B32="","",VLOOKUP(B32,入力シート2!$D$3:$AO$103,11,0))</f>
        <v/>
      </c>
      <c r="H32" s="576" t="str">
        <f>IF(B32="","",VLOOKUP(B32,入力シート2!$D$3:$AO$103,15,0))</f>
        <v/>
      </c>
      <c r="I32" s="1347" t="str">
        <f>IF(B32="","",VLOOKUP(B32,入力シート2!$D$3:$AO$103,19,0))</f>
        <v/>
      </c>
      <c r="J32" s="1348"/>
      <c r="K32" s="568" t="s">
        <v>1187</v>
      </c>
      <c r="L32" s="569" t="str">
        <f>IF(B32="","",VLOOKUP(B32,入力シート2!$D$3:$AO$103,20,0))</f>
        <v/>
      </c>
      <c r="M32" s="1313" t="str">
        <f>IF(B32="","",VLOOKUP(B32,入力シート2!$D$3:$AO$103,22,0))</f>
        <v/>
      </c>
      <c r="N32" s="1314"/>
      <c r="O32" s="1315" t="str">
        <f>IF(B32="","",VLOOKUP(B32,入力シート2!$D$3:$AO$103,24,0)&amp;"～"&amp;VLOOKUP(B32,入力シート2!$D$3:$AO$103,25,0))</f>
        <v/>
      </c>
      <c r="P32" s="1276"/>
      <c r="Q32" s="577" t="str">
        <f>IF(B32="","",VLOOKUP(B32,入力シート2!$D$3:$AO$103,29,0))</f>
        <v/>
      </c>
      <c r="R32" s="578" t="s">
        <v>132</v>
      </c>
      <c r="S32" s="1276"/>
      <c r="T32" s="1276"/>
      <c r="U32" s="1317" t="str">
        <f>IF(B32="","",VLOOKUP(B32,入力シート2!$D$3:$AO$103,33,0))</f>
        <v/>
      </c>
      <c r="V32" s="1318"/>
      <c r="W32" s="1319"/>
      <c r="X32" s="1258"/>
      <c r="Y32" s="1258"/>
      <c r="Z32" s="1261"/>
      <c r="AA32" s="1351"/>
      <c r="AB32" s="1352"/>
    </row>
    <row r="33" spans="1:28" ht="28" customHeight="1">
      <c r="A33" s="1277"/>
      <c r="B33" s="1281" t="str">
        <f>IF(B32="","",VLOOKUP(B32,入力シート2!$D$3:$AO$103,3,0))</f>
        <v/>
      </c>
      <c r="C33" s="1282"/>
      <c r="D33" s="1277"/>
      <c r="E33" s="570" t="str">
        <f>IF(B32="","",VLOOKUP(B32,入力シート2!$D$3:$AO$103,7,0))</f>
        <v/>
      </c>
      <c r="F33" s="571" t="str">
        <f>IF(B32="","",VLOOKUP(B32,入力シート2!$D$3:$AO$103,10,0))</f>
        <v/>
      </c>
      <c r="G33" s="579" t="str">
        <f>IF(B32="","",VLOOKUP(B32,入力シート2!$D$3:$AO$103,14,0))</f>
        <v/>
      </c>
      <c r="H33" s="580" t="str">
        <f>IF(B32="","",VLOOKUP(B32,入力シート2!$D$3:$AO$103,16,0))</f>
        <v/>
      </c>
      <c r="I33" s="1283" t="str">
        <f>IF(B32="","",VLOOKUP(B32,入力シート2!$D$3:$AO$103,21,0))</f>
        <v/>
      </c>
      <c r="J33" s="1333"/>
      <c r="K33" s="1333"/>
      <c r="L33" s="1284"/>
      <c r="M33" s="1283"/>
      <c r="N33" s="1284"/>
      <c r="O33" s="1316"/>
      <c r="P33" s="1277"/>
      <c r="Q33" s="581" t="str">
        <f>IF(B32="","",VLOOKUP(B32,入力シート2!$D$3:$AO$103,30,0))</f>
        <v/>
      </c>
      <c r="R33" s="582" t="str">
        <f>IF(B32="","",VLOOKUP(B32,入力シート2!$D$3:$AO$103,31,0))</f>
        <v/>
      </c>
      <c r="S33" s="1277"/>
      <c r="T33" s="1277"/>
      <c r="U33" s="1298"/>
      <c r="V33" s="1320"/>
      <c r="W33" s="1299"/>
      <c r="X33" s="1259"/>
      <c r="Y33" s="1259"/>
      <c r="Z33" s="1262"/>
      <c r="AA33" s="1353"/>
      <c r="AB33" s="1354"/>
    </row>
    <row r="34" spans="1:28" ht="28" customHeight="1">
      <c r="A34" s="1275">
        <f>$A$10+8</f>
        <v>9</v>
      </c>
      <c r="B34" s="1278" t="str">
        <f>IF(B35="","",VLOOKUP(B35,入力シート2!$D$3:$AO$103,2,0))</f>
        <v/>
      </c>
      <c r="C34" s="1279"/>
      <c r="D34" s="1280" t="str">
        <f>IF(B35="","",VLOOKUP(B35,入力シート2!$D$3:$AO$103,4,0))</f>
        <v/>
      </c>
      <c r="E34" s="563" t="str">
        <f>IF(B35="","",VLOOKUP(B35,入力シート2!$D$3:$AO$103,5,0))</f>
        <v/>
      </c>
      <c r="F34" s="564" t="str">
        <f>IF(B35="","",VLOOKUP(B35,入力シート2!$D$3:$AO$103,8,0))</f>
        <v/>
      </c>
      <c r="G34" s="572" t="s">
        <v>161</v>
      </c>
      <c r="H34" s="572" t="s">
        <v>161</v>
      </c>
      <c r="I34" s="1329" t="str">
        <f>IF(B35="","",VLOOKUP(B35,入力シート2!$D$3:$AO$103,17,0))</f>
        <v/>
      </c>
      <c r="J34" s="1334"/>
      <c r="K34" s="1334"/>
      <c r="L34" s="1279"/>
      <c r="M34" s="1278" t="str">
        <f>IF(B35="","",VLOOKUP(B35,入力シート2!$D$3:$AO$103,18,0))</f>
        <v/>
      </c>
      <c r="N34" s="1279"/>
      <c r="O34" s="573" t="str">
        <f>IF(B35="","",VLOOKUP(B35,入力シート2!$D$3:$AO$103,23,0))</f>
        <v/>
      </c>
      <c r="P34" s="1275" t="str">
        <f>IF(B35="","",VLOOKUP(B35,入力シート2!$D$3:$AO$103,26,0))</f>
        <v/>
      </c>
      <c r="Q34" s="574" t="str">
        <f>IF(B35="","",VLOOKUP(B35,入力シート2!$D$3:$AO$103,27,0))</f>
        <v/>
      </c>
      <c r="R34" s="562" t="str">
        <f>IF(B35="","",VLOOKUP(B35,入力シート2!$D$3:$AO$103,28,0))</f>
        <v/>
      </c>
      <c r="S34" s="1275" t="str">
        <f>IF(B35="","",VLOOKUP(B35,入力シート2!$D$3:$AO$103,34,0))</f>
        <v/>
      </c>
      <c r="T34" s="1275" t="str">
        <f>IF(B35="","",VLOOKUP(B35,入力シート2!$D$3:$AO$103,35,0))</f>
        <v/>
      </c>
      <c r="U34" s="1335" t="str">
        <f>IF(B35="","",VLOOKUP(B35,入力シート2!$D$3:$AO$103,32,0))</f>
        <v/>
      </c>
      <c r="V34" s="1336"/>
      <c r="W34" s="1337"/>
      <c r="X34" s="1257" t="str">
        <f>IF(B35="","",VLOOKUP(B35,入力シート2!$D$3:$AO$103,36,0))</f>
        <v/>
      </c>
      <c r="Y34" s="1257" t="str">
        <f>IF(B35="","",VLOOKUP(B35,入力シート2!$D$3:$AO$103,37,0))</f>
        <v/>
      </c>
      <c r="Z34" s="1260" t="str">
        <f>IF(B35="","",VLOOKUP(B35,入力シート2!$D$3:$AO$103,38,0))</f>
        <v/>
      </c>
      <c r="AA34" s="1355"/>
      <c r="AB34" s="1356"/>
    </row>
    <row r="35" spans="1:28" ht="28" customHeight="1">
      <c r="A35" s="1276"/>
      <c r="B35" s="1273"/>
      <c r="C35" s="1274"/>
      <c r="D35" s="1276"/>
      <c r="E35" s="566" t="str">
        <f>IF(B35="","",VLOOKUP(B35,入力シート2!$D$3:$AO$103,6,0))</f>
        <v/>
      </c>
      <c r="F35" s="567" t="str">
        <f>IF(B35="","",VLOOKUP(B35,入力シート2!$D$3:$AO$103,9,0))</f>
        <v/>
      </c>
      <c r="G35" s="575" t="str">
        <f>IF(B35="","",VLOOKUP(B35,入力シート2!$D$3:$AO$103,11,0))</f>
        <v/>
      </c>
      <c r="H35" s="576" t="str">
        <f>IF(B35="","",VLOOKUP(B35,入力シート2!$D$3:$AO$103,15,0))</f>
        <v/>
      </c>
      <c r="I35" s="1347" t="str">
        <f>IF(B35="","",VLOOKUP(B35,入力シート2!$D$3:$AO$103,19,0))</f>
        <v/>
      </c>
      <c r="J35" s="1348"/>
      <c r="K35" s="568" t="s">
        <v>1187</v>
      </c>
      <c r="L35" s="569" t="str">
        <f>IF(B35="","",VLOOKUP(B35,入力シート2!$D$3:$AO$103,20,0))</f>
        <v/>
      </c>
      <c r="M35" s="1313" t="str">
        <f>IF(B35="","",VLOOKUP(B35,入力シート2!$D$3:$AO$103,22,0))</f>
        <v/>
      </c>
      <c r="N35" s="1314"/>
      <c r="O35" s="1315" t="str">
        <f>IF(B35="","",VLOOKUP(B35,入力シート2!$D$3:$AO$103,24,0)&amp;"～"&amp;VLOOKUP(B35,入力シート2!$D$3:$AO$103,25,0))</f>
        <v/>
      </c>
      <c r="P35" s="1276"/>
      <c r="Q35" s="577" t="str">
        <f>IF(B35="","",VLOOKUP(B35,入力シート2!$D$3:$AO$103,29,0))</f>
        <v/>
      </c>
      <c r="R35" s="578" t="s">
        <v>132</v>
      </c>
      <c r="S35" s="1276"/>
      <c r="T35" s="1276"/>
      <c r="U35" s="1317" t="str">
        <f>IF(B35="","",VLOOKUP(B35,入力シート2!$D$3:$AO$103,33,0))</f>
        <v/>
      </c>
      <c r="V35" s="1318"/>
      <c r="W35" s="1319"/>
      <c r="X35" s="1258"/>
      <c r="Y35" s="1258"/>
      <c r="Z35" s="1261"/>
      <c r="AA35" s="1351"/>
      <c r="AB35" s="1352"/>
    </row>
    <row r="36" spans="1:28" ht="28" customHeight="1">
      <c r="A36" s="1277"/>
      <c r="B36" s="1281" t="str">
        <f>IF(B35="","",VLOOKUP(B35,入力シート2!$D$3:$AO$103,3,0))</f>
        <v/>
      </c>
      <c r="C36" s="1282"/>
      <c r="D36" s="1277"/>
      <c r="E36" s="570" t="str">
        <f>IF(B35="","",VLOOKUP(B35,入力シート2!$D$3:$AO$103,7,0))</f>
        <v/>
      </c>
      <c r="F36" s="571" t="str">
        <f>IF(B35="","",VLOOKUP(B35,入力シート2!$D$3:$AO$103,10,0))</f>
        <v/>
      </c>
      <c r="G36" s="579" t="str">
        <f>IF(B35="","",VLOOKUP(B35,入力シート2!$D$3:$AO$103,14,0))</f>
        <v/>
      </c>
      <c r="H36" s="580" t="str">
        <f>IF(B35="","",VLOOKUP(B35,入力シート2!$D$3:$AO$103,16,0))</f>
        <v/>
      </c>
      <c r="I36" s="1283" t="str">
        <f>IF(B35="","",VLOOKUP(B35,入力シート2!$D$3:$AO$103,21,0))</f>
        <v/>
      </c>
      <c r="J36" s="1333"/>
      <c r="K36" s="1333"/>
      <c r="L36" s="1284"/>
      <c r="M36" s="1283"/>
      <c r="N36" s="1284"/>
      <c r="O36" s="1316"/>
      <c r="P36" s="1277"/>
      <c r="Q36" s="581" t="str">
        <f>IF(B35="","",VLOOKUP(B35,入力シート2!$D$3:$AO$103,30,0))</f>
        <v/>
      </c>
      <c r="R36" s="582" t="str">
        <f>IF(B35="","",VLOOKUP(B35,入力シート2!$D$3:$AO$103,31,0))</f>
        <v/>
      </c>
      <c r="S36" s="1277"/>
      <c r="T36" s="1277"/>
      <c r="U36" s="1298"/>
      <c r="V36" s="1320"/>
      <c r="W36" s="1299"/>
      <c r="X36" s="1259"/>
      <c r="Y36" s="1259"/>
      <c r="Z36" s="1262"/>
      <c r="AA36" s="1353"/>
      <c r="AB36" s="1354"/>
    </row>
    <row r="37" spans="1:28" ht="28" customHeight="1">
      <c r="A37" s="1275">
        <f>$A$10+9</f>
        <v>10</v>
      </c>
      <c r="B37" s="1278" t="str">
        <f>IF(B38="","",VLOOKUP(B38,入力シート2!$D$3:$AO$103,2,0))</f>
        <v/>
      </c>
      <c r="C37" s="1279"/>
      <c r="D37" s="1280" t="str">
        <f>IF(B38="","",VLOOKUP(B38,入力シート2!$D$3:$AO$103,4,0))</f>
        <v/>
      </c>
      <c r="E37" s="563" t="str">
        <f>IF(B38="","",VLOOKUP(B38,入力シート2!$D$3:$AO$103,5,0))</f>
        <v/>
      </c>
      <c r="F37" s="564" t="str">
        <f>IF(B38="","",VLOOKUP(B38,入力シート2!$D$3:$AO$103,8,0))</f>
        <v/>
      </c>
      <c r="G37" s="572" t="s">
        <v>161</v>
      </c>
      <c r="H37" s="572" t="s">
        <v>161</v>
      </c>
      <c r="I37" s="1329" t="str">
        <f>IF(B38="","",VLOOKUP(B38,入力シート2!$D$3:$AO$103,17,0))</f>
        <v/>
      </c>
      <c r="J37" s="1334"/>
      <c r="K37" s="1334"/>
      <c r="L37" s="1279"/>
      <c r="M37" s="1278" t="str">
        <f>IF(B38="","",VLOOKUP(B38,入力シート2!$D$3:$AO$103,18,0))</f>
        <v/>
      </c>
      <c r="N37" s="1279"/>
      <c r="O37" s="573" t="str">
        <f>IF(B38="","",VLOOKUP(B38,入力シート2!$D$3:$AO$103,23,0))</f>
        <v/>
      </c>
      <c r="P37" s="1275" t="str">
        <f>IF(B38="","",VLOOKUP(B38,入力シート2!$D$3:$AO$103,26,0))</f>
        <v/>
      </c>
      <c r="Q37" s="574" t="str">
        <f>IF(B38="","",VLOOKUP(B38,入力シート2!$D$3:$AO$103,27,0))</f>
        <v/>
      </c>
      <c r="R37" s="562" t="str">
        <f>IF(B38="","",VLOOKUP(B38,入力シート2!$D$3:$AO$103,28,0))</f>
        <v/>
      </c>
      <c r="S37" s="1275" t="str">
        <f>IF(B38="","",VLOOKUP(B38,入力シート2!$D$3:$AO$103,34,0))</f>
        <v/>
      </c>
      <c r="T37" s="1275" t="str">
        <f>IF(B38="","",VLOOKUP(B38,入力シート2!$D$3:$AO$103,35,0))</f>
        <v/>
      </c>
      <c r="U37" s="1335" t="str">
        <f>IF(B38="","",VLOOKUP(B38,入力シート2!$D$3:$AO$103,32,0))</f>
        <v/>
      </c>
      <c r="V37" s="1336"/>
      <c r="W37" s="1337"/>
      <c r="X37" s="1257" t="str">
        <f>IF(B38="","",VLOOKUP(B38,入力シート2!$D$3:$AO$103,36,0))</f>
        <v/>
      </c>
      <c r="Y37" s="1257" t="str">
        <f>IF(B38="","",VLOOKUP(B38,入力シート2!$D$3:$AO$103,37,0))</f>
        <v/>
      </c>
      <c r="Z37" s="1260" t="str">
        <f>IF(B38="","",VLOOKUP(B38,入力シート2!$D$3:$AO$103,38,0))</f>
        <v/>
      </c>
      <c r="AA37" s="1355"/>
      <c r="AB37" s="1356"/>
    </row>
    <row r="38" spans="1:28" ht="28" customHeight="1">
      <c r="A38" s="1276"/>
      <c r="B38" s="1273"/>
      <c r="C38" s="1274"/>
      <c r="D38" s="1276"/>
      <c r="E38" s="566" t="str">
        <f>IF(B38="","",VLOOKUP(B38,入力シート2!$D$3:$AO$103,6,0))</f>
        <v/>
      </c>
      <c r="F38" s="567" t="str">
        <f>IF(B38="","",VLOOKUP(B38,入力シート2!$D$3:$AO$103,9,0))</f>
        <v/>
      </c>
      <c r="G38" s="575" t="str">
        <f>IF(B38="","",VLOOKUP(B38,入力シート2!$D$3:$AO$103,11,0))</f>
        <v/>
      </c>
      <c r="H38" s="576" t="str">
        <f>IF(B38="","",VLOOKUP(B38,入力シート2!$D$3:$AO$103,15,0))</f>
        <v/>
      </c>
      <c r="I38" s="1347" t="str">
        <f>IF(B38="","",VLOOKUP(B38,入力シート2!$D$3:$AO$103,19,0))</f>
        <v/>
      </c>
      <c r="J38" s="1348"/>
      <c r="K38" s="568" t="s">
        <v>1187</v>
      </c>
      <c r="L38" s="569" t="str">
        <f>IF(B38="","",VLOOKUP(B38,入力シート2!$D$3:$AO$103,20,0))</f>
        <v/>
      </c>
      <c r="M38" s="1313" t="str">
        <f>IF(B38="","",VLOOKUP(B38,入力シート2!$D$3:$AO$103,22,0))</f>
        <v/>
      </c>
      <c r="N38" s="1314"/>
      <c r="O38" s="1315" t="str">
        <f>IF(B38="","",VLOOKUP(B38,入力シート2!$D$3:$AO$103,24,0)&amp;"～"&amp;VLOOKUP(B38,入力シート2!$D$3:$AO$103,25,0))</f>
        <v/>
      </c>
      <c r="P38" s="1276"/>
      <c r="Q38" s="577" t="str">
        <f>IF(B38="","",VLOOKUP(B38,入力シート2!$D$3:$AO$103,29,0))</f>
        <v/>
      </c>
      <c r="R38" s="578" t="s">
        <v>132</v>
      </c>
      <c r="S38" s="1276"/>
      <c r="T38" s="1276"/>
      <c r="U38" s="1317" t="str">
        <f>IF(B38="","",VLOOKUP(B38,入力シート2!$D$3:$AO$103,33,0))</f>
        <v/>
      </c>
      <c r="V38" s="1318"/>
      <c r="W38" s="1319"/>
      <c r="X38" s="1258"/>
      <c r="Y38" s="1258"/>
      <c r="Z38" s="1261"/>
      <c r="AA38" s="1351"/>
      <c r="AB38" s="1352"/>
    </row>
    <row r="39" spans="1:28" ht="28" customHeight="1">
      <c r="A39" s="1277"/>
      <c r="B39" s="1281" t="str">
        <f>IF(B38="","",VLOOKUP(B38,入力シート2!$D$3:$AO$103,3,0))</f>
        <v/>
      </c>
      <c r="C39" s="1282"/>
      <c r="D39" s="1277"/>
      <c r="E39" s="570" t="str">
        <f>IF(B38="","",VLOOKUP(B38,入力シート2!$D$3:$AO$103,7,0))</f>
        <v/>
      </c>
      <c r="F39" s="571" t="str">
        <f>IF(B38="","",VLOOKUP(B38,入力シート2!$D$3:$AO$103,10,0))</f>
        <v/>
      </c>
      <c r="G39" s="579" t="str">
        <f>IF(B38="","",VLOOKUP(B38,入力シート2!$D$3:$AO$103,14,0))</f>
        <v/>
      </c>
      <c r="H39" s="580" t="str">
        <f>IF(B38="","",VLOOKUP(B38,入力シート2!$D$3:$AO$103,16,0))</f>
        <v/>
      </c>
      <c r="I39" s="1283" t="str">
        <f>IF(B38="","",VLOOKUP(B38,入力シート2!$D$3:$AO$103,21,0))</f>
        <v/>
      </c>
      <c r="J39" s="1333"/>
      <c r="K39" s="1333"/>
      <c r="L39" s="1284"/>
      <c r="M39" s="1283"/>
      <c r="N39" s="1284"/>
      <c r="O39" s="1316"/>
      <c r="P39" s="1277"/>
      <c r="Q39" s="581" t="str">
        <f>IF(B38="","",VLOOKUP(B38,入力シート2!$D$3:$AO$103,30,0))</f>
        <v/>
      </c>
      <c r="R39" s="582" t="str">
        <f>IF(B38="","",VLOOKUP(B38,入力シート2!$D$3:$AO$103,31,0))</f>
        <v/>
      </c>
      <c r="S39" s="1277"/>
      <c r="T39" s="1277"/>
      <c r="U39" s="1298"/>
      <c r="V39" s="1320"/>
      <c r="W39" s="1299"/>
      <c r="X39" s="1259"/>
      <c r="Y39" s="1259"/>
      <c r="Z39" s="1262"/>
      <c r="AA39" s="1353"/>
      <c r="AB39" s="1354"/>
    </row>
    <row r="40" spans="1:28" s="587" customFormat="1" ht="18" customHeight="1">
      <c r="A40" s="584" t="s">
        <v>162</v>
      </c>
      <c r="B40" s="585"/>
      <c r="C40" s="586"/>
      <c r="E40" s="588"/>
      <c r="F40" s="588"/>
      <c r="O40" s="589"/>
      <c r="P40" s="590" t="s">
        <v>163</v>
      </c>
      <c r="Q40" s="591" t="s">
        <v>164</v>
      </c>
      <c r="R40" s="592"/>
      <c r="U40" s="560"/>
      <c r="V40" s="560"/>
      <c r="W40" s="560"/>
    </row>
    <row r="41" spans="1:28" s="587" customFormat="1" ht="18" customHeight="1">
      <c r="A41" s="568"/>
      <c r="B41" s="593" t="s">
        <v>218</v>
      </c>
      <c r="E41" s="588"/>
      <c r="F41" s="588"/>
      <c r="O41" s="589"/>
      <c r="P41" s="533"/>
      <c r="Q41" s="558" t="s">
        <v>165</v>
      </c>
      <c r="R41" s="592"/>
    </row>
    <row r="42" spans="1:28" s="587" customFormat="1" ht="18" customHeight="1">
      <c r="A42" s="568"/>
      <c r="B42" s="593" t="s">
        <v>219</v>
      </c>
      <c r="E42" s="588"/>
      <c r="F42" s="588"/>
      <c r="O42" s="589"/>
      <c r="P42" s="533"/>
      <c r="Q42" s="558" t="s">
        <v>167</v>
      </c>
      <c r="R42" s="592"/>
      <c r="U42" s="560"/>
      <c r="V42" s="560"/>
      <c r="W42" s="560"/>
      <c r="X42" s="594"/>
    </row>
    <row r="43" spans="1:28" s="587" customFormat="1" ht="18" customHeight="1">
      <c r="A43" s="568"/>
      <c r="B43" s="593" t="s">
        <v>168</v>
      </c>
      <c r="E43" s="588"/>
      <c r="F43" s="588"/>
      <c r="O43" s="589"/>
      <c r="P43" s="590" t="s">
        <v>169</v>
      </c>
      <c r="Q43" s="558" t="s">
        <v>170</v>
      </c>
      <c r="R43" s="592"/>
      <c r="U43" s="560"/>
      <c r="V43" s="560"/>
      <c r="W43" s="560"/>
      <c r="X43" s="594"/>
    </row>
    <row r="44" spans="1:28" s="587" customFormat="1" ht="18" customHeight="1">
      <c r="A44" s="568"/>
      <c r="B44" s="593" t="s">
        <v>171</v>
      </c>
      <c r="E44" s="588"/>
      <c r="F44" s="588"/>
      <c r="O44" s="589"/>
      <c r="P44" s="590" t="s">
        <v>172</v>
      </c>
      <c r="Q44" s="558" t="s">
        <v>173</v>
      </c>
      <c r="R44" s="592"/>
      <c r="U44" s="560"/>
      <c r="V44" s="560"/>
      <c r="W44" s="560"/>
      <c r="X44" s="594"/>
    </row>
    <row r="45" spans="1:28" s="587" customFormat="1" ht="18" customHeight="1">
      <c r="A45" s="568"/>
      <c r="B45" s="593" t="s">
        <v>174</v>
      </c>
      <c r="E45" s="588"/>
      <c r="F45" s="588"/>
      <c r="O45" s="589"/>
      <c r="P45" s="589"/>
      <c r="Q45" s="558" t="s">
        <v>175</v>
      </c>
      <c r="R45" s="592"/>
      <c r="X45" s="594"/>
    </row>
    <row r="46" spans="1:28" s="587" customFormat="1" ht="18" customHeight="1">
      <c r="A46" s="568"/>
      <c r="B46" s="593" t="s">
        <v>220</v>
      </c>
      <c r="E46" s="588"/>
      <c r="F46" s="588"/>
      <c r="O46" s="589"/>
      <c r="P46" s="590" t="s">
        <v>176</v>
      </c>
      <c r="Q46" s="558" t="s">
        <v>177</v>
      </c>
      <c r="R46" s="592"/>
      <c r="X46" s="594"/>
    </row>
    <row r="47" spans="1:28" s="587" customFormat="1" ht="18" customHeight="1">
      <c r="A47" s="568"/>
      <c r="B47" s="593" t="s">
        <v>187</v>
      </c>
      <c r="E47" s="588"/>
      <c r="F47" s="588"/>
      <c r="O47" s="589"/>
      <c r="P47" s="590" t="s">
        <v>178</v>
      </c>
      <c r="Q47" s="558" t="s">
        <v>179</v>
      </c>
      <c r="R47" s="592"/>
    </row>
    <row r="48" spans="1:28" s="587" customFormat="1" ht="18" customHeight="1">
      <c r="A48" s="568"/>
      <c r="B48" s="593" t="s">
        <v>188</v>
      </c>
      <c r="E48" s="588"/>
      <c r="F48" s="588"/>
      <c r="O48" s="589"/>
      <c r="P48" s="590" t="s">
        <v>180</v>
      </c>
      <c r="Q48" s="558" t="s">
        <v>181</v>
      </c>
      <c r="R48" s="592"/>
      <c r="AB48" s="595"/>
    </row>
    <row r="49" spans="1:34" s="596" customFormat="1" ht="18" customHeight="1">
      <c r="A49" s="568"/>
      <c r="B49" s="593" t="s">
        <v>189</v>
      </c>
      <c r="E49" s="597"/>
      <c r="F49" s="597"/>
      <c r="O49" s="589"/>
      <c r="P49" s="590" t="s">
        <v>182</v>
      </c>
      <c r="Q49" s="558" t="s">
        <v>183</v>
      </c>
      <c r="R49" s="598"/>
    </row>
    <row r="50" spans="1:34" ht="18.75" customHeight="1">
      <c r="A50" s="1268" t="s">
        <v>194</v>
      </c>
      <c r="B50" s="1269"/>
      <c r="C50" s="1270"/>
    </row>
    <row r="51" spans="1:34" ht="32.25" customHeight="1">
      <c r="C51" s="1368" t="str">
        <f>工事情報入力!C$6</f>
        <v>道路改良工事・道路橋りょう改築工事合併工事（●●・Ｒ▲-▲）（週休２日）</v>
      </c>
      <c r="D51" s="1369"/>
      <c r="E51" s="1369"/>
      <c r="F51" s="1369"/>
      <c r="G51" s="1369"/>
      <c r="H51" s="536" t="s">
        <v>129</v>
      </c>
      <c r="I51" s="537"/>
      <c r="J51" s="538"/>
      <c r="K51" s="538"/>
      <c r="L51" s="538"/>
      <c r="M51" s="537"/>
      <c r="N51" s="533" t="s">
        <v>130</v>
      </c>
      <c r="Y51" s="539" t="s">
        <v>131</v>
      </c>
      <c r="Z51" s="540" t="s">
        <v>132</v>
      </c>
      <c r="AA51" s="541"/>
    </row>
    <row r="52" spans="1:34" ht="22.5" customHeight="1">
      <c r="A52" s="1271" t="s">
        <v>19</v>
      </c>
      <c r="B52" s="1272"/>
      <c r="C52" s="1369"/>
      <c r="D52" s="1369"/>
      <c r="E52" s="1369"/>
      <c r="F52" s="1369"/>
      <c r="G52" s="1369"/>
      <c r="H52" s="544" t="s">
        <v>3</v>
      </c>
      <c r="I52" s="1349">
        <f>入力シート2!$D$2</f>
        <v>45527</v>
      </c>
      <c r="J52" s="1349"/>
      <c r="K52" s="545" t="s">
        <v>133</v>
      </c>
      <c r="L52" s="546"/>
      <c r="M52" s="537"/>
      <c r="Y52" s="547" t="s">
        <v>134</v>
      </c>
      <c r="Z52" s="548" t="str">
        <f>IF(Y53="","",VLOOKUP(Y53,入力シート1!$B$5:$AM$17,37,0))</f>
        <v/>
      </c>
      <c r="AA52" s="545" t="s">
        <v>4</v>
      </c>
      <c r="AB52" s="535"/>
    </row>
    <row r="53" spans="1:34" ht="22.5" customHeight="1">
      <c r="A53" s="1263" t="s">
        <v>29</v>
      </c>
      <c r="B53" s="1264"/>
      <c r="C53" s="1290" t="str">
        <f>IF(工事情報入力!C$7="","",工事情報入力!C$7)</f>
        <v>11111111111111</v>
      </c>
      <c r="D53" s="1290"/>
      <c r="E53" s="1290"/>
      <c r="F53" s="1290"/>
      <c r="G53" s="543"/>
      <c r="H53" s="550" t="s">
        <v>135</v>
      </c>
      <c r="I53" s="551"/>
      <c r="J53" s="552"/>
      <c r="K53" s="552"/>
      <c r="L53" s="552"/>
      <c r="M53" s="1271" t="s">
        <v>136</v>
      </c>
      <c r="N53" s="1271"/>
      <c r="O53" s="1350">
        <f>工事情報入力!C$26</f>
        <v>0</v>
      </c>
      <c r="P53" s="1350"/>
      <c r="Q53" s="1350"/>
      <c r="R53" s="1350"/>
      <c r="X53" s="554" t="str">
        <f>IFERROR(INDEX(入力シート1!$A$4:$A$54, MATCH(Y53, 入力シート1!$B$4:$B$54, 0)),"")</f>
        <v/>
      </c>
      <c r="Y53" s="1360"/>
      <c r="Z53" s="1360"/>
    </row>
    <row r="54" spans="1:34" ht="22.5" customHeight="1">
      <c r="A54" s="1263" t="s">
        <v>24</v>
      </c>
      <c r="B54" s="1264"/>
      <c r="C54" s="1265" t="str">
        <f>工事情報入力!C$10</f>
        <v>建設　太郎</v>
      </c>
      <c r="D54" s="1266"/>
      <c r="E54" s="555"/>
      <c r="F54" s="555"/>
      <c r="G54" s="556" t="s">
        <v>20</v>
      </c>
      <c r="H54" s="533" t="s">
        <v>137</v>
      </c>
      <c r="I54" s="401"/>
      <c r="J54" s="557"/>
      <c r="K54" s="407"/>
      <c r="L54" s="407"/>
      <c r="M54" s="1263" t="s">
        <v>138</v>
      </c>
      <c r="N54" s="1263"/>
      <c r="O54" s="1361" t="str">
        <f>IF(工事情報入力!C$27="","",工事情報入力!C$27)</f>
        <v/>
      </c>
      <c r="P54" s="1361"/>
      <c r="Q54" s="1361"/>
      <c r="R54" s="1361"/>
      <c r="U54" s="558"/>
      <c r="V54" s="558"/>
      <c r="W54" s="558"/>
      <c r="X54" s="549" t="s">
        <v>139</v>
      </c>
      <c r="Y54" s="1362" t="str">
        <f>IF(Y53="","",VLOOKUP(Y53,入力シート1!$B$5:$AM$17,2,0))</f>
        <v/>
      </c>
      <c r="Z54" s="1361"/>
      <c r="AA54" s="560" t="s">
        <v>132</v>
      </c>
      <c r="AB54" s="560" t="s">
        <v>132</v>
      </c>
    </row>
    <row r="55" spans="1:34" ht="23.25" customHeight="1">
      <c r="A55" s="1267" t="s">
        <v>132</v>
      </c>
      <c r="B55" s="1267"/>
      <c r="L55" s="407"/>
      <c r="M55" s="1367" t="s">
        <v>192</v>
      </c>
      <c r="N55" s="1367"/>
      <c r="O55" s="1367"/>
      <c r="P55" s="1366" t="s">
        <v>1327</v>
      </c>
      <c r="Q55" s="1366"/>
      <c r="R55" s="545" t="s">
        <v>140</v>
      </c>
      <c r="Y55" s="544" t="s">
        <v>191</v>
      </c>
      <c r="Z55" s="561" t="s">
        <v>193</v>
      </c>
      <c r="AA55" s="545" t="s">
        <v>140</v>
      </c>
    </row>
    <row r="56" spans="1:34" ht="27" customHeight="1">
      <c r="A56" s="1306" t="s">
        <v>141</v>
      </c>
      <c r="B56" s="1307" t="s">
        <v>142</v>
      </c>
      <c r="C56" s="1307"/>
      <c r="D56" s="1305" t="s">
        <v>143</v>
      </c>
      <c r="E56" s="1294" t="s">
        <v>21</v>
      </c>
      <c r="F56" s="1295" t="s">
        <v>21</v>
      </c>
      <c r="G56" s="1305" t="s">
        <v>144</v>
      </c>
      <c r="H56" s="1305" t="s">
        <v>145</v>
      </c>
      <c r="I56" s="1321" t="s">
        <v>146</v>
      </c>
      <c r="J56" s="1322"/>
      <c r="K56" s="1322"/>
      <c r="L56" s="1323"/>
      <c r="M56" s="1321" t="s">
        <v>147</v>
      </c>
      <c r="N56" s="1323"/>
      <c r="O56" s="565" t="s">
        <v>148</v>
      </c>
      <c r="P56" s="1324" t="s">
        <v>149</v>
      </c>
      <c r="Q56" s="1327" t="s">
        <v>150</v>
      </c>
      <c r="R56" s="1328"/>
      <c r="S56" s="1312" t="s">
        <v>1359</v>
      </c>
      <c r="T56" s="1312" t="s">
        <v>1360</v>
      </c>
      <c r="U56" s="1329" t="s">
        <v>151</v>
      </c>
      <c r="V56" s="1330"/>
      <c r="W56" s="1331"/>
      <c r="X56" s="1321" t="s">
        <v>152</v>
      </c>
      <c r="Y56" s="1322"/>
      <c r="Z56" s="1323"/>
      <c r="AA56" s="1338" t="s">
        <v>1323</v>
      </c>
      <c r="AB56" s="1307"/>
    </row>
    <row r="57" spans="1:34" ht="27" customHeight="1">
      <c r="A57" s="1306"/>
      <c r="B57" s="1302" t="s">
        <v>153</v>
      </c>
      <c r="C57" s="1303"/>
      <c r="D57" s="1305"/>
      <c r="E57" s="1296"/>
      <c r="F57" s="1297"/>
      <c r="G57" s="1305"/>
      <c r="H57" s="1305"/>
      <c r="I57" s="1308" t="s">
        <v>154</v>
      </c>
      <c r="J57" s="1272"/>
      <c r="K57" s="1272"/>
      <c r="L57" s="1309"/>
      <c r="M57" s="1308" t="s">
        <v>147</v>
      </c>
      <c r="N57" s="1309"/>
      <c r="O57" s="1365" t="s">
        <v>155</v>
      </c>
      <c r="P57" s="1325"/>
      <c r="Q57" s="1302" t="s">
        <v>156</v>
      </c>
      <c r="R57" s="1303"/>
      <c r="S57" s="1312"/>
      <c r="T57" s="1312"/>
      <c r="U57" s="1308" t="s">
        <v>157</v>
      </c>
      <c r="V57" s="1272"/>
      <c r="W57" s="1309"/>
      <c r="X57" s="1310" t="s">
        <v>22</v>
      </c>
      <c r="Y57" s="1304" t="s">
        <v>23</v>
      </c>
      <c r="Z57" s="1304" t="s">
        <v>158</v>
      </c>
      <c r="AA57" s="1343" t="s">
        <v>159</v>
      </c>
      <c r="AB57" s="1344"/>
    </row>
    <row r="58" spans="1:34" ht="27" customHeight="1">
      <c r="A58" s="1306"/>
      <c r="B58" s="1300" t="s">
        <v>30</v>
      </c>
      <c r="C58" s="1301"/>
      <c r="D58" s="1305"/>
      <c r="E58" s="1298"/>
      <c r="F58" s="1299"/>
      <c r="G58" s="1305"/>
      <c r="H58" s="1305"/>
      <c r="I58" s="1300"/>
      <c r="J58" s="1264"/>
      <c r="K58" s="1264"/>
      <c r="L58" s="1301"/>
      <c r="M58" s="1300"/>
      <c r="N58" s="1301"/>
      <c r="O58" s="1304"/>
      <c r="P58" s="1326"/>
      <c r="Q58" s="1300" t="s">
        <v>160</v>
      </c>
      <c r="R58" s="1301"/>
      <c r="S58" s="1312"/>
      <c r="T58" s="1312"/>
      <c r="U58" s="1300"/>
      <c r="V58" s="1264"/>
      <c r="W58" s="1301"/>
      <c r="X58" s="1311"/>
      <c r="Y58" s="1305"/>
      <c r="Z58" s="1305"/>
      <c r="AA58" s="1345"/>
      <c r="AB58" s="1346"/>
    </row>
    <row r="59" spans="1:34" ht="28" customHeight="1">
      <c r="A59" s="1285">
        <v>1</v>
      </c>
      <c r="B59" s="1278" t="str">
        <f>IF(B60="","",VLOOKUP(B60,入力シート2!$D$3:$AO$103,2,0))</f>
        <v/>
      </c>
      <c r="C59" s="1279"/>
      <c r="D59" s="1280" t="str">
        <f>IF(B60="","",VLOOKUP(B60,入力シート2!$D$3:$AO$103,4,0))</f>
        <v/>
      </c>
      <c r="E59" s="563" t="str">
        <f>IF(B60="","",VLOOKUP(B60,入力シート2!$D$3:$AO$103,5,0))</f>
        <v/>
      </c>
      <c r="F59" s="564" t="str">
        <f>IF(B60="","",VLOOKUP(B60,入力シート2!$D$3:$AO$103,8,0))</f>
        <v/>
      </c>
      <c r="G59" s="572" t="s">
        <v>161</v>
      </c>
      <c r="H59" s="572" t="s">
        <v>161</v>
      </c>
      <c r="I59" s="1329" t="str">
        <f>IF(B60="","",VLOOKUP(B60,入力シート2!$D$3:$AO$103,17,0))</f>
        <v/>
      </c>
      <c r="J59" s="1334"/>
      <c r="K59" s="1334"/>
      <c r="L59" s="1279"/>
      <c r="M59" s="1278" t="str">
        <f>IF(B60="","",VLOOKUP(B60,入力シート2!$D$3:$AO$103,18,0))</f>
        <v/>
      </c>
      <c r="N59" s="1279"/>
      <c r="O59" s="573" t="str">
        <f>IF(B60="","",VLOOKUP(B60,入力シート2!$D$3:$AO$103,23,0))</f>
        <v/>
      </c>
      <c r="P59" s="1275" t="str">
        <f>IF(B60="","",VLOOKUP(B60,入力シート2!$D$3:$AO$103,26,0))</f>
        <v/>
      </c>
      <c r="Q59" s="574" t="str">
        <f>IF(B60="","",VLOOKUP(B60,入力シート2!$D$3:$AO$103,27,0))</f>
        <v/>
      </c>
      <c r="R59" s="562" t="str">
        <f>IF(B60="","",VLOOKUP(B60,入力シート2!$D$3:$AO$103,28,0))</f>
        <v/>
      </c>
      <c r="S59" s="1275" t="str">
        <f>IF(B60="","",VLOOKUP(B60,入力シート2!$D$3:$AO$103,34,0))</f>
        <v/>
      </c>
      <c r="T59" s="1275" t="str">
        <f>IF(B60="","",VLOOKUP(B60,入力シート2!$D$3:$AO$103,35,0))</f>
        <v/>
      </c>
      <c r="U59" s="1335" t="str">
        <f>IF(B60="","",VLOOKUP(B60,入力シート2!$D$3:$AO$103,32,0))</f>
        <v/>
      </c>
      <c r="V59" s="1336"/>
      <c r="W59" s="1337"/>
      <c r="X59" s="1257" t="str">
        <f>IF(B60="","",VLOOKUP(B60,入力シート2!$D$3:$AO$103,36,0))</f>
        <v/>
      </c>
      <c r="Y59" s="1257" t="str">
        <f>IF(B60="","",VLOOKUP(B60,入力シート2!$D$3:$AO$103,37,0))</f>
        <v/>
      </c>
      <c r="Z59" s="1260" t="str">
        <f>IF(B60="","",VLOOKUP(B60,入力シート2!$D$3:$AO$103,38,0))</f>
        <v/>
      </c>
      <c r="AA59" s="1355"/>
      <c r="AB59" s="1356"/>
    </row>
    <row r="60" spans="1:34" ht="28" customHeight="1">
      <c r="A60" s="1286"/>
      <c r="B60" s="1273"/>
      <c r="C60" s="1274"/>
      <c r="D60" s="1276"/>
      <c r="E60" s="566" t="str">
        <f>IF(B60="","",VLOOKUP(B60,入力シート2!$D$3:$AO$103,6,0))</f>
        <v/>
      </c>
      <c r="F60" s="567" t="str">
        <f>IF(B60="","",VLOOKUP(B60,入力シート2!$D$3:$AO$103,9,0))</f>
        <v/>
      </c>
      <c r="G60" s="575" t="str">
        <f>IF(B60="","",VLOOKUP(B60,入力シート2!$D$3:$AO$103,11,0))</f>
        <v/>
      </c>
      <c r="H60" s="576" t="str">
        <f>IF(B60="","",VLOOKUP(B60,入力シート2!$D$3:$AO$103,15,0))</f>
        <v/>
      </c>
      <c r="I60" s="1347" t="str">
        <f>IF(B60="","",VLOOKUP(B60,入力シート2!$D$3:$AO$103,19,0))</f>
        <v/>
      </c>
      <c r="J60" s="1348"/>
      <c r="K60" s="568" t="s">
        <v>1187</v>
      </c>
      <c r="L60" s="569" t="str">
        <f>IF(B60="","",VLOOKUP(B60,入力シート2!$D$3:$AO$103,20,0))</f>
        <v/>
      </c>
      <c r="M60" s="1313" t="str">
        <f>IF(B60="","",VLOOKUP(B60,入力シート2!$D$3:$AO$103,22,0))</f>
        <v/>
      </c>
      <c r="N60" s="1314"/>
      <c r="O60" s="1315" t="str">
        <f>IF(B60="","",VLOOKUP(B60,入力シート2!$D$3:$AO$103,24,0)&amp;"～"&amp;VLOOKUP(B60,入力シート2!$D$3:$AO$103,25,0))</f>
        <v/>
      </c>
      <c r="P60" s="1276"/>
      <c r="Q60" s="577" t="str">
        <f>IF(B60="","",VLOOKUP(B60,入力シート2!$D$3:$AO$103,29,0))</f>
        <v/>
      </c>
      <c r="R60" s="578" t="s">
        <v>132</v>
      </c>
      <c r="S60" s="1276"/>
      <c r="T60" s="1276"/>
      <c r="U60" s="1317" t="str">
        <f>IF(B60="","",VLOOKUP(B60,入力シート2!$D$3:$AO$103,33,0))</f>
        <v/>
      </c>
      <c r="V60" s="1318"/>
      <c r="W60" s="1319"/>
      <c r="X60" s="1258"/>
      <c r="Y60" s="1258"/>
      <c r="Z60" s="1261"/>
      <c r="AA60" s="1351"/>
      <c r="AB60" s="1352"/>
    </row>
    <row r="61" spans="1:34" ht="28" customHeight="1">
      <c r="A61" s="1287"/>
      <c r="B61" s="1281" t="str">
        <f>IF(B60="","",VLOOKUP(B60,入力シート2!$D$3:$AO$103,3,0))</f>
        <v/>
      </c>
      <c r="C61" s="1282"/>
      <c r="D61" s="1277"/>
      <c r="E61" s="570" t="str">
        <f>IF(B60="","",VLOOKUP(B60,入力シート2!$D$3:$AO$103,7,0))</f>
        <v/>
      </c>
      <c r="F61" s="571" t="str">
        <f>IF(B60="","",VLOOKUP(B60,入力シート2!$D$3:$AO$103,10,0))</f>
        <v/>
      </c>
      <c r="G61" s="579" t="str">
        <f>IF(B60="","",VLOOKUP(B60,入力シート2!$D$3:$AO$103,14,0))</f>
        <v/>
      </c>
      <c r="H61" s="580" t="str">
        <f>IF(B60="","",VLOOKUP(B60,入力シート2!$D$3:$AO$103,16,0))</f>
        <v/>
      </c>
      <c r="I61" s="1283" t="str">
        <f>IF(B60="","",VLOOKUP(B60,入力シート2!$D$3:$AO$103,21,0))</f>
        <v/>
      </c>
      <c r="J61" s="1333"/>
      <c r="K61" s="1333"/>
      <c r="L61" s="1284"/>
      <c r="M61" s="1283"/>
      <c r="N61" s="1284"/>
      <c r="O61" s="1316"/>
      <c r="P61" s="1277"/>
      <c r="Q61" s="581" t="str">
        <f>IF(B60="","",VLOOKUP(B60,入力シート2!$D$3:$AO$103,30,0))</f>
        <v/>
      </c>
      <c r="R61" s="582" t="str">
        <f>IF(B60="","",VLOOKUP(B60,入力シート2!$D$3:$AO$103,31,0))</f>
        <v/>
      </c>
      <c r="S61" s="1277"/>
      <c r="T61" s="1277"/>
      <c r="U61" s="1298"/>
      <c r="V61" s="1320"/>
      <c r="W61" s="1299"/>
      <c r="X61" s="1259"/>
      <c r="Y61" s="1259"/>
      <c r="Z61" s="1262"/>
      <c r="AA61" s="1353"/>
      <c r="AB61" s="1354"/>
    </row>
    <row r="62" spans="1:34" s="583" customFormat="1" ht="28" customHeight="1">
      <c r="A62" s="1275">
        <f>$A$10+1</f>
        <v>2</v>
      </c>
      <c r="B62" s="1278" t="str">
        <f>IF(B63="","",VLOOKUP(B63,入力シート2!$D$3:$AO$103,2,0))</f>
        <v/>
      </c>
      <c r="C62" s="1279"/>
      <c r="D62" s="1280" t="str">
        <f>IF(B63="","",VLOOKUP(B63,入力シート2!$D$3:$AO$103,4,0))</f>
        <v/>
      </c>
      <c r="E62" s="563" t="str">
        <f>IF(B63="","",VLOOKUP(B63,入力シート2!$D$3:$AO$103,5,0))</f>
        <v/>
      </c>
      <c r="F62" s="564" t="str">
        <f>IF(B63="","",VLOOKUP(B63,入力シート2!$D$3:$AO$103,8,0))</f>
        <v/>
      </c>
      <c r="G62" s="572" t="s">
        <v>161</v>
      </c>
      <c r="H62" s="572" t="s">
        <v>161</v>
      </c>
      <c r="I62" s="1329" t="str">
        <f>IF(B63="","",VLOOKUP(B63,入力シート2!$D$3:$AO$103,17,0))</f>
        <v/>
      </c>
      <c r="J62" s="1334"/>
      <c r="K62" s="1334"/>
      <c r="L62" s="1279"/>
      <c r="M62" s="1278" t="str">
        <f>IF(B63="","",VLOOKUP(B63,入力シート2!$D$3:$AO$103,18,0))</f>
        <v/>
      </c>
      <c r="N62" s="1279"/>
      <c r="O62" s="573" t="str">
        <f>IF(B63="","",VLOOKUP(B63,入力シート2!$D$3:$AO$103,23,0))</f>
        <v/>
      </c>
      <c r="P62" s="1275" t="str">
        <f>IF(B63="","",VLOOKUP(B63,入力シート2!$D$3:$AO$103,26,0))</f>
        <v/>
      </c>
      <c r="Q62" s="574" t="str">
        <f>IF(B63="","",VLOOKUP(B63,入力シート2!$D$3:$AO$103,27,0))</f>
        <v/>
      </c>
      <c r="R62" s="562" t="str">
        <f>IF(B63="","",VLOOKUP(B63,入力シート2!$D$3:$AO$103,28,0))</f>
        <v/>
      </c>
      <c r="S62" s="1275" t="str">
        <f>IF(B63="","",VLOOKUP(B63,入力シート2!$D$3:$AO$103,34,0))</f>
        <v/>
      </c>
      <c r="T62" s="1275" t="str">
        <f>IF(B63="","",VLOOKUP(B63,入力シート2!$D$3:$AO$103,35,0))</f>
        <v/>
      </c>
      <c r="U62" s="1335" t="str">
        <f>IF(B63="","",VLOOKUP(B63,入力シート2!$D$3:$AO$103,32,0))</f>
        <v/>
      </c>
      <c r="V62" s="1336"/>
      <c r="W62" s="1337"/>
      <c r="X62" s="1257" t="str">
        <f>IF(B63="","",VLOOKUP(B63,入力シート2!$D$3:$AO$103,36,0))</f>
        <v/>
      </c>
      <c r="Y62" s="1257" t="str">
        <f>IF(B63="","",VLOOKUP(B63,入力シート2!$D$3:$AO$103,37,0))</f>
        <v/>
      </c>
      <c r="Z62" s="1260" t="str">
        <f>IF(B63="","",VLOOKUP(B63,入力シート2!$D$3:$AO$103,38,0))</f>
        <v/>
      </c>
      <c r="AA62" s="1355"/>
      <c r="AB62" s="1356"/>
      <c r="AC62" s="533"/>
      <c r="AD62" s="533"/>
      <c r="AE62" s="533"/>
      <c r="AF62" s="533"/>
      <c r="AG62" s="533"/>
      <c r="AH62" s="533"/>
    </row>
    <row r="63" spans="1:34" s="583" customFormat="1" ht="28" customHeight="1">
      <c r="A63" s="1276"/>
      <c r="B63" s="1273"/>
      <c r="C63" s="1274"/>
      <c r="D63" s="1276"/>
      <c r="E63" s="566" t="str">
        <f>IF(B63="","",VLOOKUP(B63,入力シート2!$D$3:$AO$103,6,0))</f>
        <v/>
      </c>
      <c r="F63" s="567" t="str">
        <f>IF(B63="","",VLOOKUP(B63,入力シート2!$D$3:$AO$103,9,0))</f>
        <v/>
      </c>
      <c r="G63" s="575" t="str">
        <f>IF(B63="","",VLOOKUP(B63,入力シート2!$D$3:$AO$103,11,0))</f>
        <v/>
      </c>
      <c r="H63" s="576" t="str">
        <f>IF(B63="","",VLOOKUP(B63,入力シート2!$D$3:$AO$103,15,0))</f>
        <v/>
      </c>
      <c r="I63" s="1347" t="str">
        <f>IF(B63="","",VLOOKUP(B63,入力シート2!$D$3:$AO$103,19,0))</f>
        <v/>
      </c>
      <c r="J63" s="1348"/>
      <c r="K63" s="568" t="s">
        <v>1187</v>
      </c>
      <c r="L63" s="569" t="str">
        <f>IF(B63="","",VLOOKUP(B63,入力シート2!$D$3:$AO$103,20,0))</f>
        <v/>
      </c>
      <c r="M63" s="1313" t="str">
        <f>IF(B63="","",VLOOKUP(B63,入力シート2!$D$3:$AO$103,22,0))</f>
        <v/>
      </c>
      <c r="N63" s="1314"/>
      <c r="O63" s="1315" t="str">
        <f>IF(B63="","",VLOOKUP(B63,入力シート2!$D$3:$AO$103,24,0)&amp;"～"&amp;VLOOKUP(B63,入力シート2!$D$3:$AO$103,25,0))</f>
        <v/>
      </c>
      <c r="P63" s="1276"/>
      <c r="Q63" s="577" t="str">
        <f>IF(B63="","",VLOOKUP(B63,入力シート2!$D$3:$AO$103,29,0))</f>
        <v/>
      </c>
      <c r="R63" s="578" t="s">
        <v>132</v>
      </c>
      <c r="S63" s="1276"/>
      <c r="T63" s="1276"/>
      <c r="U63" s="1317" t="str">
        <f>IF(B63="","",VLOOKUP(B63,入力シート2!$D$3:$AO$103,33,0))</f>
        <v/>
      </c>
      <c r="V63" s="1318"/>
      <c r="W63" s="1319"/>
      <c r="X63" s="1258"/>
      <c r="Y63" s="1258"/>
      <c r="Z63" s="1261"/>
      <c r="AA63" s="1351"/>
      <c r="AB63" s="1352"/>
      <c r="AC63" s="533"/>
      <c r="AD63" s="533"/>
      <c r="AE63" s="533"/>
      <c r="AF63" s="533"/>
      <c r="AG63" s="533"/>
      <c r="AH63" s="533"/>
    </row>
    <row r="64" spans="1:34" s="583" customFormat="1" ht="28" customHeight="1">
      <c r="A64" s="1277"/>
      <c r="B64" s="1281" t="str">
        <f>IF(B63="","",VLOOKUP(B63,入力シート2!$D$3:$AO$103,3,0))</f>
        <v/>
      </c>
      <c r="C64" s="1282"/>
      <c r="D64" s="1277"/>
      <c r="E64" s="570" t="str">
        <f>IF(B63="","",VLOOKUP(B63,入力シート2!$D$3:$AO$103,7,0))</f>
        <v/>
      </c>
      <c r="F64" s="571" t="str">
        <f>IF(B63="","",VLOOKUP(B63,入力シート2!$D$3:$AO$103,10,0))</f>
        <v/>
      </c>
      <c r="G64" s="579" t="str">
        <f>IF(B63="","",VLOOKUP(B63,入力シート2!$D$3:$AO$103,14,0))</f>
        <v/>
      </c>
      <c r="H64" s="580" t="str">
        <f>IF(B63="","",VLOOKUP(B63,入力シート2!$D$3:$AO$103,16,0))</f>
        <v/>
      </c>
      <c r="I64" s="1283" t="str">
        <f>IF(B63="","",VLOOKUP(B63,入力シート2!$D$3:$AO$103,21,0))</f>
        <v/>
      </c>
      <c r="J64" s="1333"/>
      <c r="K64" s="1333"/>
      <c r="L64" s="1284"/>
      <c r="M64" s="1283"/>
      <c r="N64" s="1284"/>
      <c r="O64" s="1316"/>
      <c r="P64" s="1277"/>
      <c r="Q64" s="581" t="str">
        <f>IF(B63="","",VLOOKUP(B63,入力シート2!$D$3:$AO$103,30,0))</f>
        <v/>
      </c>
      <c r="R64" s="582" t="str">
        <f>IF(B63="","",VLOOKUP(B63,入力シート2!$D$3:$AO$103,31,0))</f>
        <v/>
      </c>
      <c r="S64" s="1277"/>
      <c r="T64" s="1277"/>
      <c r="U64" s="1298"/>
      <c r="V64" s="1320"/>
      <c r="W64" s="1299"/>
      <c r="X64" s="1259"/>
      <c r="Y64" s="1259"/>
      <c r="Z64" s="1262"/>
      <c r="AA64" s="1353"/>
      <c r="AB64" s="1354"/>
      <c r="AC64" s="533"/>
      <c r="AD64" s="533"/>
      <c r="AE64" s="533"/>
      <c r="AF64" s="533"/>
      <c r="AG64" s="533"/>
      <c r="AH64" s="533"/>
    </row>
    <row r="65" spans="1:28" ht="28" customHeight="1">
      <c r="A65" s="1275">
        <f>$A$10+2</f>
        <v>3</v>
      </c>
      <c r="B65" s="1278" t="str">
        <f>IF(B66="","",VLOOKUP(B66,入力シート2!$D$3:$AO$103,2,0))</f>
        <v/>
      </c>
      <c r="C65" s="1279"/>
      <c r="D65" s="1280" t="str">
        <f>IF(B66="","",VLOOKUP(B66,入力シート2!$D$3:$AO$103,4,0))</f>
        <v/>
      </c>
      <c r="E65" s="563" t="str">
        <f>IF(B66="","",VLOOKUP(B66,入力シート2!$D$3:$AO$103,5,0))</f>
        <v/>
      </c>
      <c r="F65" s="564" t="str">
        <f>IF(B66="","",VLOOKUP(B66,入力シート2!$D$3:$AO$103,8,0))</f>
        <v/>
      </c>
      <c r="G65" s="572" t="s">
        <v>161</v>
      </c>
      <c r="H65" s="572" t="s">
        <v>161</v>
      </c>
      <c r="I65" s="1329" t="str">
        <f>IF(B66="","",VLOOKUP(B66,入力シート2!$D$3:$AO$103,17,0))</f>
        <v/>
      </c>
      <c r="J65" s="1334"/>
      <c r="K65" s="1334"/>
      <c r="L65" s="1279"/>
      <c r="M65" s="1278" t="str">
        <f>IF(B66="","",VLOOKUP(B66,入力シート2!$D$3:$AO$103,18,0))</f>
        <v/>
      </c>
      <c r="N65" s="1279"/>
      <c r="O65" s="573" t="str">
        <f>IF(B66="","",VLOOKUP(B66,入力シート2!$D$3:$AO$103,23,0))</f>
        <v/>
      </c>
      <c r="P65" s="1275" t="str">
        <f>IF(B66="","",VLOOKUP(B66,入力シート2!$D$3:$AO$103,26,0))</f>
        <v/>
      </c>
      <c r="Q65" s="574" t="str">
        <f>IF(B66="","",VLOOKUP(B66,入力シート2!$D$3:$AO$103,27,0))</f>
        <v/>
      </c>
      <c r="R65" s="562" t="str">
        <f>IF(B66="","",VLOOKUP(B66,入力シート2!$D$3:$AO$103,28,0))</f>
        <v/>
      </c>
      <c r="S65" s="1275" t="str">
        <f>IF(B66="","",VLOOKUP(B66,入力シート2!$D$3:$AO$103,34,0))</f>
        <v/>
      </c>
      <c r="T65" s="1275" t="str">
        <f>IF(B66="","",VLOOKUP(B66,入力シート2!$D$3:$AO$103,35,0))</f>
        <v/>
      </c>
      <c r="U65" s="1335" t="str">
        <f>IF(B66="","",VLOOKUP(B66,入力シート2!$D$3:$AO$103,32,0))</f>
        <v/>
      </c>
      <c r="V65" s="1336"/>
      <c r="W65" s="1337"/>
      <c r="X65" s="1257" t="str">
        <f>IF(B66="","",VLOOKUP(B66,入力シート2!$D$3:$AO$103,36,0))</f>
        <v/>
      </c>
      <c r="Y65" s="1257" t="str">
        <f>IF(B66="","",VLOOKUP(B66,入力シート2!$D$3:$AO$103,37,0))</f>
        <v/>
      </c>
      <c r="Z65" s="1260" t="str">
        <f>IF(B66="","",VLOOKUP(B66,入力シート2!$D$3:$AO$103,38,0))</f>
        <v/>
      </c>
      <c r="AA65" s="1355"/>
      <c r="AB65" s="1356"/>
    </row>
    <row r="66" spans="1:28" ht="28" customHeight="1">
      <c r="A66" s="1276"/>
      <c r="B66" s="1273"/>
      <c r="C66" s="1274"/>
      <c r="D66" s="1276"/>
      <c r="E66" s="566" t="str">
        <f>IF(B66="","",VLOOKUP(B66,入力シート2!$D$3:$AO$103,6,0))</f>
        <v/>
      </c>
      <c r="F66" s="567" t="str">
        <f>IF(B66="","",VLOOKUP(B66,入力シート2!$D$3:$AO$103,9,0))</f>
        <v/>
      </c>
      <c r="G66" s="575" t="str">
        <f>IF(B66="","",VLOOKUP(B66,入力シート2!$D$3:$AO$103,11,0))</f>
        <v/>
      </c>
      <c r="H66" s="576" t="str">
        <f>IF(B66="","",VLOOKUP(B66,入力シート2!$D$3:$AO$103,15,0))</f>
        <v/>
      </c>
      <c r="I66" s="1347" t="str">
        <f>IF(B66="","",VLOOKUP(B66,入力シート2!$D$3:$AO$103,19,0))</f>
        <v/>
      </c>
      <c r="J66" s="1348"/>
      <c r="K66" s="568" t="s">
        <v>1187</v>
      </c>
      <c r="L66" s="569" t="str">
        <f>IF(B66="","",VLOOKUP(B66,入力シート2!$D$3:$AO$103,20,0))</f>
        <v/>
      </c>
      <c r="M66" s="1313" t="str">
        <f>IF(B66="","",VLOOKUP(B66,入力シート2!$D$3:$AO$103,22,0))</f>
        <v/>
      </c>
      <c r="N66" s="1314"/>
      <c r="O66" s="1315" t="str">
        <f>IF(B66="","",VLOOKUP(B66,入力シート2!$D$3:$AO$103,24,0)&amp;"～"&amp;VLOOKUP(B66,入力シート2!$D$3:$AO$103,25,0))</f>
        <v/>
      </c>
      <c r="P66" s="1276"/>
      <c r="Q66" s="577" t="str">
        <f>IF(B66="","",VLOOKUP(B66,入力シート2!$D$3:$AO$103,29,0))</f>
        <v/>
      </c>
      <c r="R66" s="578" t="s">
        <v>132</v>
      </c>
      <c r="S66" s="1276"/>
      <c r="T66" s="1276"/>
      <c r="U66" s="1317" t="str">
        <f>IF(B66="","",VLOOKUP(B66,入力シート2!$D$3:$AO$103,33,0))</f>
        <v/>
      </c>
      <c r="V66" s="1318"/>
      <c r="W66" s="1319"/>
      <c r="X66" s="1258"/>
      <c r="Y66" s="1258"/>
      <c r="Z66" s="1261"/>
      <c r="AA66" s="1351"/>
      <c r="AB66" s="1352"/>
    </row>
    <row r="67" spans="1:28" ht="28" customHeight="1">
      <c r="A67" s="1277"/>
      <c r="B67" s="1281" t="str">
        <f>IF(B66="","",VLOOKUP(B66,入力シート2!$D$3:$AO$103,3,0))</f>
        <v/>
      </c>
      <c r="C67" s="1282"/>
      <c r="D67" s="1277"/>
      <c r="E67" s="570" t="str">
        <f>IF(B66="","",VLOOKUP(B66,入力シート2!$D$3:$AO$103,7,0))</f>
        <v/>
      </c>
      <c r="F67" s="571" t="str">
        <f>IF(B66="","",VLOOKUP(B66,入力シート2!$D$3:$AO$103,10,0))</f>
        <v/>
      </c>
      <c r="G67" s="579" t="str">
        <f>IF(B66="","",VLOOKUP(B66,入力シート2!$D$3:$AO$103,14,0))</f>
        <v/>
      </c>
      <c r="H67" s="580" t="str">
        <f>IF(B66="","",VLOOKUP(B66,入力シート2!$D$3:$AO$103,16,0))</f>
        <v/>
      </c>
      <c r="I67" s="1283" t="str">
        <f>IF(B66="","",VLOOKUP(B66,入力シート2!$D$3:$AO$103,21,0))</f>
        <v/>
      </c>
      <c r="J67" s="1333"/>
      <c r="K67" s="1333"/>
      <c r="L67" s="1284"/>
      <c r="M67" s="1283"/>
      <c r="N67" s="1284"/>
      <c r="O67" s="1316"/>
      <c r="P67" s="1277"/>
      <c r="Q67" s="581" t="str">
        <f>IF(B66="","",VLOOKUP(B66,入力シート2!$D$3:$AO$103,30,0))</f>
        <v/>
      </c>
      <c r="R67" s="582" t="str">
        <f>IF(B66="","",VLOOKUP(B66,入力シート2!$D$3:$AO$103,31,0))</f>
        <v/>
      </c>
      <c r="S67" s="1277"/>
      <c r="T67" s="1277"/>
      <c r="U67" s="1298"/>
      <c r="V67" s="1320"/>
      <c r="W67" s="1299"/>
      <c r="X67" s="1259"/>
      <c r="Y67" s="1259"/>
      <c r="Z67" s="1262"/>
      <c r="AA67" s="1353"/>
      <c r="AB67" s="1354"/>
    </row>
    <row r="68" spans="1:28" ht="28" customHeight="1">
      <c r="A68" s="1275">
        <f>$A$10+3</f>
        <v>4</v>
      </c>
      <c r="B68" s="1278" t="str">
        <f>IF(B69="","",VLOOKUP(B69,入力シート2!$D$3:$AO$103,2,0))</f>
        <v/>
      </c>
      <c r="C68" s="1279"/>
      <c r="D68" s="1280" t="str">
        <f>IF(B69="","",VLOOKUP(B69,入力シート2!$D$3:$AO$103,4,0))</f>
        <v/>
      </c>
      <c r="E68" s="563" t="str">
        <f>IF(B69="","",VLOOKUP(B69,入力シート2!$D$3:$AO$103,5,0))</f>
        <v/>
      </c>
      <c r="F68" s="564" t="str">
        <f>IF(B69="","",VLOOKUP(B69,入力シート2!$D$3:$AO$103,8,0))</f>
        <v/>
      </c>
      <c r="G68" s="572" t="s">
        <v>161</v>
      </c>
      <c r="H68" s="572" t="s">
        <v>161</v>
      </c>
      <c r="I68" s="1329" t="str">
        <f>IF(B69="","",VLOOKUP(B69,入力シート2!$D$3:$AO$103,17,0))</f>
        <v/>
      </c>
      <c r="J68" s="1334"/>
      <c r="K68" s="1334"/>
      <c r="L68" s="1279"/>
      <c r="M68" s="1278" t="str">
        <f>IF(B69="","",VLOOKUP(B69,入力シート2!$D$3:$AO$103,18,0))</f>
        <v/>
      </c>
      <c r="N68" s="1279"/>
      <c r="O68" s="573" t="str">
        <f>IF(B69="","",VLOOKUP(B69,入力シート2!$D$3:$AO$103,23,0))</f>
        <v/>
      </c>
      <c r="P68" s="1275" t="str">
        <f>IF(B69="","",VLOOKUP(B69,入力シート2!$D$3:$AO$103,26,0))</f>
        <v/>
      </c>
      <c r="Q68" s="574" t="str">
        <f>IF(B69="","",VLOOKUP(B69,入力シート2!$D$3:$AO$103,27,0))</f>
        <v/>
      </c>
      <c r="R68" s="562" t="str">
        <f>IF(B69="","",VLOOKUP(B69,入力シート2!$D$3:$AO$103,28,0))</f>
        <v/>
      </c>
      <c r="S68" s="1275" t="str">
        <f>IF(B69="","",VLOOKUP(B69,入力シート2!$D$3:$AO$103,34,0))</f>
        <v/>
      </c>
      <c r="T68" s="1275" t="str">
        <f>IF(B69="","",VLOOKUP(B69,入力シート2!$D$3:$AO$103,35,0))</f>
        <v/>
      </c>
      <c r="U68" s="1335" t="str">
        <f>IF(B69="","",VLOOKUP(B69,入力シート2!$D$3:$AO$103,32,0))</f>
        <v/>
      </c>
      <c r="V68" s="1336"/>
      <c r="W68" s="1337"/>
      <c r="X68" s="1257" t="str">
        <f>IF(B69="","",VLOOKUP(B69,入力シート2!$D$3:$AO$103,36,0))</f>
        <v/>
      </c>
      <c r="Y68" s="1257" t="str">
        <f>IF(B69="","",VLOOKUP(B69,入力シート2!$D$3:$AO$103,37,0))</f>
        <v/>
      </c>
      <c r="Z68" s="1260" t="str">
        <f>IF(B69="","",VLOOKUP(B69,入力シート2!$D$3:$AO$103,38,0))</f>
        <v/>
      </c>
      <c r="AA68" s="1355"/>
      <c r="AB68" s="1356"/>
    </row>
    <row r="69" spans="1:28" ht="28" customHeight="1">
      <c r="A69" s="1276"/>
      <c r="B69" s="1273"/>
      <c r="C69" s="1274"/>
      <c r="D69" s="1276"/>
      <c r="E69" s="566" t="str">
        <f>IF(B69="","",VLOOKUP(B69,入力シート2!$D$3:$AO$103,6,0))</f>
        <v/>
      </c>
      <c r="F69" s="567" t="str">
        <f>IF(B69="","",VLOOKUP(B69,入力シート2!$D$3:$AO$103,9,0))</f>
        <v/>
      </c>
      <c r="G69" s="575" t="str">
        <f>IF(B69="","",VLOOKUP(B69,入力シート2!$D$3:$AO$103,11,0))</f>
        <v/>
      </c>
      <c r="H69" s="576" t="str">
        <f>IF(B69="","",VLOOKUP(B69,入力シート2!$D$3:$AO$103,15,0))</f>
        <v/>
      </c>
      <c r="I69" s="1347" t="str">
        <f>IF(B69="","",VLOOKUP(B69,入力シート2!$D$3:$AO$103,19,0))</f>
        <v/>
      </c>
      <c r="J69" s="1348"/>
      <c r="K69" s="568" t="s">
        <v>1187</v>
      </c>
      <c r="L69" s="569" t="str">
        <f>IF(B69="","",VLOOKUP(B69,入力シート2!$D$3:$AO$103,20,0))</f>
        <v/>
      </c>
      <c r="M69" s="1313" t="str">
        <f>IF(B69="","",VLOOKUP(B69,入力シート2!$D$3:$AO$103,22,0))</f>
        <v/>
      </c>
      <c r="N69" s="1314"/>
      <c r="O69" s="1315" t="str">
        <f>IF(B69="","",VLOOKUP(B69,入力シート2!$D$3:$AO$103,24,0)&amp;"～"&amp;VLOOKUP(B69,入力シート2!$D$3:$AO$103,25,0))</f>
        <v/>
      </c>
      <c r="P69" s="1276"/>
      <c r="Q69" s="577" t="str">
        <f>IF(B69="","",VLOOKUP(B69,入力シート2!$D$3:$AO$103,29,0))</f>
        <v/>
      </c>
      <c r="R69" s="578" t="s">
        <v>132</v>
      </c>
      <c r="S69" s="1276"/>
      <c r="T69" s="1276"/>
      <c r="U69" s="1317" t="str">
        <f>IF(B69="","",VLOOKUP(B69,入力シート2!$D$3:$AO$103,33,0))</f>
        <v/>
      </c>
      <c r="V69" s="1318"/>
      <c r="W69" s="1319"/>
      <c r="X69" s="1258"/>
      <c r="Y69" s="1258"/>
      <c r="Z69" s="1261"/>
      <c r="AA69" s="1351"/>
      <c r="AB69" s="1352"/>
    </row>
    <row r="70" spans="1:28" ht="28" customHeight="1">
      <c r="A70" s="1277"/>
      <c r="B70" s="1281" t="str">
        <f>IF(B69="","",VLOOKUP(B69,入力シート2!$D$3:$AO$103,3,0))</f>
        <v/>
      </c>
      <c r="C70" s="1282"/>
      <c r="D70" s="1277"/>
      <c r="E70" s="570" t="str">
        <f>IF(B69="","",VLOOKUP(B69,入力シート2!$D$3:$AO$103,7,0))</f>
        <v/>
      </c>
      <c r="F70" s="571" t="str">
        <f>IF(B69="","",VLOOKUP(B69,入力シート2!$D$3:$AO$103,10,0))</f>
        <v/>
      </c>
      <c r="G70" s="579" t="str">
        <f>IF(B69="","",VLOOKUP(B69,入力シート2!$D$3:$AO$103,14,0))</f>
        <v/>
      </c>
      <c r="H70" s="580" t="str">
        <f>IF(B69="","",VLOOKUP(B69,入力シート2!$D$3:$AO$103,16,0))</f>
        <v/>
      </c>
      <c r="I70" s="1283" t="str">
        <f>IF(B69="","",VLOOKUP(B69,入力シート2!$D$3:$AO$103,21,0))</f>
        <v/>
      </c>
      <c r="J70" s="1333"/>
      <c r="K70" s="1333"/>
      <c r="L70" s="1284"/>
      <c r="M70" s="1283"/>
      <c r="N70" s="1284"/>
      <c r="O70" s="1316"/>
      <c r="P70" s="1277"/>
      <c r="Q70" s="581" t="str">
        <f>IF(B69="","",VLOOKUP(B69,入力シート2!$D$3:$AO$103,30,0))</f>
        <v/>
      </c>
      <c r="R70" s="582" t="str">
        <f>IF(B69="","",VLOOKUP(B69,入力シート2!$D$3:$AO$103,31,0))</f>
        <v/>
      </c>
      <c r="S70" s="1277"/>
      <c r="T70" s="1277"/>
      <c r="U70" s="1298"/>
      <c r="V70" s="1320"/>
      <c r="W70" s="1299"/>
      <c r="X70" s="1259"/>
      <c r="Y70" s="1259"/>
      <c r="Z70" s="1262"/>
      <c r="AA70" s="1353"/>
      <c r="AB70" s="1354"/>
    </row>
    <row r="71" spans="1:28" ht="28" customHeight="1">
      <c r="A71" s="1275">
        <f>$A$10+4</f>
        <v>5</v>
      </c>
      <c r="B71" s="1278" t="str">
        <f>IF(B72="","",VLOOKUP(B72,入力シート2!$D$3:$AO$103,2,0))</f>
        <v/>
      </c>
      <c r="C71" s="1279"/>
      <c r="D71" s="1280" t="str">
        <f>IF(B72="","",VLOOKUP(B72,入力シート2!$D$3:$AO$103,4,0))</f>
        <v/>
      </c>
      <c r="E71" s="563" t="str">
        <f>IF(B72="","",VLOOKUP(B72,入力シート2!$D$3:$AO$103,5,0))</f>
        <v/>
      </c>
      <c r="F71" s="564" t="str">
        <f>IF(B72="","",VLOOKUP(B72,入力シート2!$D$3:$AO$103,8,0))</f>
        <v/>
      </c>
      <c r="G71" s="572" t="s">
        <v>161</v>
      </c>
      <c r="H71" s="572" t="s">
        <v>161</v>
      </c>
      <c r="I71" s="1329" t="str">
        <f>IF(B72="","",VLOOKUP(B72,入力シート2!$D$3:$AO$103,17,0))</f>
        <v/>
      </c>
      <c r="J71" s="1334"/>
      <c r="K71" s="1334"/>
      <c r="L71" s="1279"/>
      <c r="M71" s="1278" t="str">
        <f>IF(B72="","",VLOOKUP(B72,入力シート2!$D$3:$AO$103,18,0))</f>
        <v/>
      </c>
      <c r="N71" s="1279"/>
      <c r="O71" s="573" t="str">
        <f>IF(B72="","",VLOOKUP(B72,入力シート2!$D$3:$AO$103,23,0))</f>
        <v/>
      </c>
      <c r="P71" s="1275" t="str">
        <f>IF(B72="","",VLOOKUP(B72,入力シート2!$D$3:$AO$103,26,0))</f>
        <v/>
      </c>
      <c r="Q71" s="574" t="str">
        <f>IF(B72="","",VLOOKUP(B72,入力シート2!$D$3:$AO$103,27,0))</f>
        <v/>
      </c>
      <c r="R71" s="562" t="str">
        <f>IF(B72="","",VLOOKUP(B72,入力シート2!$D$3:$AO$103,28,0))</f>
        <v/>
      </c>
      <c r="S71" s="1275" t="str">
        <f>IF(B72="","",VLOOKUP(B72,入力シート2!$D$3:$AO$103,34,0))</f>
        <v/>
      </c>
      <c r="T71" s="1275" t="str">
        <f>IF(B72="","",VLOOKUP(B72,入力シート2!$D$3:$AO$103,35,0))</f>
        <v/>
      </c>
      <c r="U71" s="1335" t="str">
        <f>IF(B72="","",VLOOKUP(B72,入力シート2!$D$3:$AO$103,32,0))</f>
        <v/>
      </c>
      <c r="V71" s="1336"/>
      <c r="W71" s="1337"/>
      <c r="X71" s="1257" t="str">
        <f>IF(B72="","",VLOOKUP(B72,入力シート2!$D$3:$AO$103,36,0))</f>
        <v/>
      </c>
      <c r="Y71" s="1257" t="str">
        <f>IF(B72="","",VLOOKUP(B72,入力シート2!$D$3:$AO$103,37,0))</f>
        <v/>
      </c>
      <c r="Z71" s="1260" t="str">
        <f>IF(B72="","",VLOOKUP(B72,入力シート2!$D$3:$AO$103,38,0))</f>
        <v/>
      </c>
      <c r="AA71" s="1355"/>
      <c r="AB71" s="1356"/>
    </row>
    <row r="72" spans="1:28" ht="28" customHeight="1">
      <c r="A72" s="1276"/>
      <c r="B72" s="1273"/>
      <c r="C72" s="1274"/>
      <c r="D72" s="1276"/>
      <c r="E72" s="566" t="str">
        <f>IF(B72="","",VLOOKUP(B72,入力シート2!$D$3:$AO$103,6,0))</f>
        <v/>
      </c>
      <c r="F72" s="567" t="str">
        <f>IF(B72="","",VLOOKUP(B72,入力シート2!$D$3:$AO$103,9,0))</f>
        <v/>
      </c>
      <c r="G72" s="575" t="str">
        <f>IF(B72="","",VLOOKUP(B72,入力シート2!$D$3:$AO$103,11,0))</f>
        <v/>
      </c>
      <c r="H72" s="576" t="str">
        <f>IF(B72="","",VLOOKUP(B72,入力シート2!$D$3:$AO$103,15,0))</f>
        <v/>
      </c>
      <c r="I72" s="1347" t="str">
        <f>IF(B72="","",VLOOKUP(B72,入力シート2!$D$3:$AO$103,19,0))</f>
        <v/>
      </c>
      <c r="J72" s="1348"/>
      <c r="K72" s="568" t="s">
        <v>1187</v>
      </c>
      <c r="L72" s="569" t="str">
        <f>IF(B72="","",VLOOKUP(B72,入力シート2!$D$3:$AO$103,20,0))</f>
        <v/>
      </c>
      <c r="M72" s="1313" t="str">
        <f>IF(B72="","",VLOOKUP(B72,入力シート2!$D$3:$AO$103,22,0))</f>
        <v/>
      </c>
      <c r="N72" s="1314"/>
      <c r="O72" s="1315" t="str">
        <f>IF(B72="","",VLOOKUP(B72,入力シート2!$D$3:$AO$103,24,0)&amp;"～"&amp;VLOOKUP(B72,入力シート2!$D$3:$AO$103,25,0))</f>
        <v/>
      </c>
      <c r="P72" s="1276"/>
      <c r="Q72" s="577" t="str">
        <f>IF(B72="","",VLOOKUP(B72,入力シート2!$D$3:$AO$103,29,0))</f>
        <v/>
      </c>
      <c r="R72" s="578" t="s">
        <v>132</v>
      </c>
      <c r="S72" s="1276"/>
      <c r="T72" s="1276"/>
      <c r="U72" s="1317" t="str">
        <f>IF(B72="","",VLOOKUP(B72,入力シート2!$D$3:$AO$103,33,0))</f>
        <v/>
      </c>
      <c r="V72" s="1318"/>
      <c r="W72" s="1319"/>
      <c r="X72" s="1258"/>
      <c r="Y72" s="1258"/>
      <c r="Z72" s="1261"/>
      <c r="AA72" s="1351"/>
      <c r="AB72" s="1352"/>
    </row>
    <row r="73" spans="1:28" ht="28" customHeight="1">
      <c r="A73" s="1277"/>
      <c r="B73" s="1281" t="str">
        <f>IF(B72="","",VLOOKUP(B72,入力シート2!$D$3:$AO$103,3,0))</f>
        <v/>
      </c>
      <c r="C73" s="1282"/>
      <c r="D73" s="1277"/>
      <c r="E73" s="570" t="str">
        <f>IF(B72="","",VLOOKUP(B72,入力シート2!$D$3:$AO$103,7,0))</f>
        <v/>
      </c>
      <c r="F73" s="571" t="str">
        <f>IF(B72="","",VLOOKUP(B72,入力シート2!$D$3:$AO$103,10,0))</f>
        <v/>
      </c>
      <c r="G73" s="579" t="str">
        <f>IF(B72="","",VLOOKUP(B72,入力シート2!$D$3:$AO$103,14,0))</f>
        <v/>
      </c>
      <c r="H73" s="580" t="str">
        <f>IF(B72="","",VLOOKUP(B72,入力シート2!$D$3:$AO$103,16,0))</f>
        <v/>
      </c>
      <c r="I73" s="1283" t="str">
        <f>IF(B72="","",VLOOKUP(B72,入力シート2!$D$3:$AO$103,21,0))</f>
        <v/>
      </c>
      <c r="J73" s="1333"/>
      <c r="K73" s="1333"/>
      <c r="L73" s="1284"/>
      <c r="M73" s="1283"/>
      <c r="N73" s="1284"/>
      <c r="O73" s="1316"/>
      <c r="P73" s="1277"/>
      <c r="Q73" s="581" t="str">
        <f>IF(B72="","",VLOOKUP(B72,入力シート2!$D$3:$AO$103,30,0))</f>
        <v/>
      </c>
      <c r="R73" s="582" t="str">
        <f>IF(B72="","",VLOOKUP(B72,入力シート2!$D$3:$AO$103,31,0))</f>
        <v/>
      </c>
      <c r="S73" s="1277"/>
      <c r="T73" s="1277"/>
      <c r="U73" s="1298"/>
      <c r="V73" s="1320"/>
      <c r="W73" s="1299"/>
      <c r="X73" s="1259"/>
      <c r="Y73" s="1259"/>
      <c r="Z73" s="1262"/>
      <c r="AA73" s="1353"/>
      <c r="AB73" s="1354"/>
    </row>
    <row r="74" spans="1:28" ht="28" customHeight="1">
      <c r="A74" s="1275">
        <f>$A$10+5</f>
        <v>6</v>
      </c>
      <c r="B74" s="1278" t="str">
        <f>IF(B75="","",VLOOKUP(B75,入力シート2!$D$3:$AO$103,2,0))</f>
        <v/>
      </c>
      <c r="C74" s="1279"/>
      <c r="D74" s="1280" t="str">
        <f>IF(B75="","",VLOOKUP(B75,入力シート2!$D$3:$AO$103,4,0))</f>
        <v/>
      </c>
      <c r="E74" s="563" t="str">
        <f>IF(B75="","",VLOOKUP(B75,入力シート2!$D$3:$AO$103,5,0))</f>
        <v/>
      </c>
      <c r="F74" s="564" t="str">
        <f>IF(B75="","",VLOOKUP(B75,入力シート2!$D$3:$AO$103,8,0))</f>
        <v/>
      </c>
      <c r="G74" s="572" t="s">
        <v>161</v>
      </c>
      <c r="H74" s="572" t="s">
        <v>161</v>
      </c>
      <c r="I74" s="1329" t="str">
        <f>IF(B75="","",VLOOKUP(B75,入力シート2!$D$3:$AO$103,17,0))</f>
        <v/>
      </c>
      <c r="J74" s="1334"/>
      <c r="K74" s="1334"/>
      <c r="L74" s="1279"/>
      <c r="M74" s="1278" t="str">
        <f>IF(B75="","",VLOOKUP(B75,入力シート2!$D$3:$AO$103,18,0))</f>
        <v/>
      </c>
      <c r="N74" s="1279"/>
      <c r="O74" s="573" t="str">
        <f>IF(B75="","",VLOOKUP(B75,入力シート2!$D$3:$AO$103,23,0))</f>
        <v/>
      </c>
      <c r="P74" s="1275" t="str">
        <f>IF(B75="","",VLOOKUP(B75,入力シート2!$D$3:$AO$103,26,0))</f>
        <v/>
      </c>
      <c r="Q74" s="574" t="str">
        <f>IF(B75="","",VLOOKUP(B75,入力シート2!$D$3:$AO$103,27,0))</f>
        <v/>
      </c>
      <c r="R74" s="562" t="str">
        <f>IF(B75="","",VLOOKUP(B75,入力シート2!$D$3:$AO$103,28,0))</f>
        <v/>
      </c>
      <c r="S74" s="1275" t="str">
        <f>IF(B75="","",VLOOKUP(B75,入力シート2!$D$3:$AO$103,34,0))</f>
        <v/>
      </c>
      <c r="T74" s="1275" t="str">
        <f>IF(B75="","",VLOOKUP(B75,入力シート2!$D$3:$AO$103,35,0))</f>
        <v/>
      </c>
      <c r="U74" s="1335" t="str">
        <f>IF(B75="","",VLOOKUP(B75,入力シート2!$D$3:$AO$103,32,0))</f>
        <v/>
      </c>
      <c r="V74" s="1336"/>
      <c r="W74" s="1337"/>
      <c r="X74" s="1257" t="str">
        <f>IF(B75="","",VLOOKUP(B75,入力シート2!$D$3:$AO$103,36,0))</f>
        <v/>
      </c>
      <c r="Y74" s="1257" t="str">
        <f>IF(B75="","",VLOOKUP(B75,入力シート2!$D$3:$AO$103,37,0))</f>
        <v/>
      </c>
      <c r="Z74" s="1260" t="str">
        <f>IF(B75="","",VLOOKUP(B75,入力シート2!$D$3:$AO$103,38,0))</f>
        <v/>
      </c>
      <c r="AA74" s="1355"/>
      <c r="AB74" s="1356"/>
    </row>
    <row r="75" spans="1:28" ht="28" customHeight="1">
      <c r="A75" s="1276"/>
      <c r="B75" s="1273"/>
      <c r="C75" s="1274"/>
      <c r="D75" s="1276"/>
      <c r="E75" s="566" t="str">
        <f>IF(B75="","",VLOOKUP(B75,入力シート2!$D$3:$AO$103,6,0))</f>
        <v/>
      </c>
      <c r="F75" s="567" t="str">
        <f>IF(B75="","",VLOOKUP(B75,入力シート2!$D$3:$AO$103,9,0))</f>
        <v/>
      </c>
      <c r="G75" s="575" t="str">
        <f>IF(B75="","",VLOOKUP(B75,入力シート2!$D$3:$AO$103,11,0))</f>
        <v/>
      </c>
      <c r="H75" s="576" t="str">
        <f>IF(B75="","",VLOOKUP(B75,入力シート2!$D$3:$AO$103,15,0))</f>
        <v/>
      </c>
      <c r="I75" s="1347" t="str">
        <f>IF(B75="","",VLOOKUP(B75,入力シート2!$D$3:$AO$103,19,0))</f>
        <v/>
      </c>
      <c r="J75" s="1348"/>
      <c r="K75" s="568" t="s">
        <v>1187</v>
      </c>
      <c r="L75" s="569" t="str">
        <f>IF(B75="","",VLOOKUP(B75,入力シート2!$D$3:$AO$103,20,0))</f>
        <v/>
      </c>
      <c r="M75" s="1313" t="str">
        <f>IF(B75="","",VLOOKUP(B75,入力シート2!$D$3:$AO$103,22,0))</f>
        <v/>
      </c>
      <c r="N75" s="1314"/>
      <c r="O75" s="1315" t="str">
        <f>IF(B75="","",VLOOKUP(B75,入力シート2!$D$3:$AO$103,24,0)&amp;"～"&amp;VLOOKUP(B75,入力シート2!$D$3:$AO$103,25,0))</f>
        <v/>
      </c>
      <c r="P75" s="1276"/>
      <c r="Q75" s="577" t="str">
        <f>IF(B75="","",VLOOKUP(B75,入力シート2!$D$3:$AO$103,29,0))</f>
        <v/>
      </c>
      <c r="R75" s="578" t="s">
        <v>132</v>
      </c>
      <c r="S75" s="1276"/>
      <c r="T75" s="1276"/>
      <c r="U75" s="1317" t="str">
        <f>IF(B75="","",VLOOKUP(B75,入力シート2!$D$3:$AO$103,33,0))</f>
        <v/>
      </c>
      <c r="V75" s="1318"/>
      <c r="W75" s="1319"/>
      <c r="X75" s="1258"/>
      <c r="Y75" s="1258"/>
      <c r="Z75" s="1261"/>
      <c r="AA75" s="1351"/>
      <c r="AB75" s="1352"/>
    </row>
    <row r="76" spans="1:28" ht="28" customHeight="1">
      <c r="A76" s="1277"/>
      <c r="B76" s="1281" t="str">
        <f>IF(B75="","",VLOOKUP(B75,入力シート2!$D$3:$AO$103,3,0))</f>
        <v/>
      </c>
      <c r="C76" s="1282"/>
      <c r="D76" s="1277"/>
      <c r="E76" s="570" t="str">
        <f>IF(B75="","",VLOOKUP(B75,入力シート2!$D$3:$AO$103,7,0))</f>
        <v/>
      </c>
      <c r="F76" s="571" t="str">
        <f>IF(B75="","",VLOOKUP(B75,入力シート2!$D$3:$AO$103,10,0))</f>
        <v/>
      </c>
      <c r="G76" s="579" t="str">
        <f>IF(B75="","",VLOOKUP(B75,入力シート2!$D$3:$AO$103,14,0))</f>
        <v/>
      </c>
      <c r="H76" s="580" t="str">
        <f>IF(B75="","",VLOOKUP(B75,入力シート2!$D$3:$AO$103,16,0))</f>
        <v/>
      </c>
      <c r="I76" s="1283" t="str">
        <f>IF(B75="","",VLOOKUP(B75,入力シート2!$D$3:$AO$103,21,0))</f>
        <v/>
      </c>
      <c r="J76" s="1333"/>
      <c r="K76" s="1333"/>
      <c r="L76" s="1284"/>
      <c r="M76" s="1283"/>
      <c r="N76" s="1284"/>
      <c r="O76" s="1316"/>
      <c r="P76" s="1277"/>
      <c r="Q76" s="581" t="str">
        <f>IF(B75="","",VLOOKUP(B75,入力シート2!$D$3:$AO$103,30,0))</f>
        <v/>
      </c>
      <c r="R76" s="582" t="str">
        <f>IF(B75="","",VLOOKUP(B75,入力シート2!$D$3:$AO$103,31,0))</f>
        <v/>
      </c>
      <c r="S76" s="1277"/>
      <c r="T76" s="1277"/>
      <c r="U76" s="1298"/>
      <c r="V76" s="1320"/>
      <c r="W76" s="1299"/>
      <c r="X76" s="1259"/>
      <c r="Y76" s="1259"/>
      <c r="Z76" s="1262"/>
      <c r="AA76" s="1353"/>
      <c r="AB76" s="1354"/>
    </row>
    <row r="77" spans="1:28" ht="28" customHeight="1">
      <c r="A77" s="1275">
        <f>$A$10+6</f>
        <v>7</v>
      </c>
      <c r="B77" s="1278" t="str">
        <f>IF(B78="","",VLOOKUP(B78,入力シート2!$D$3:$AO$103,2,0))</f>
        <v/>
      </c>
      <c r="C77" s="1279"/>
      <c r="D77" s="1280" t="str">
        <f>IF(B78="","",VLOOKUP(B78,入力シート2!$D$3:$AO$103,4,0))</f>
        <v/>
      </c>
      <c r="E77" s="563" t="str">
        <f>IF(B78="","",VLOOKUP(B78,入力シート2!$D$3:$AO$103,5,0))</f>
        <v/>
      </c>
      <c r="F77" s="564" t="str">
        <f>IF(B78="","",VLOOKUP(B78,入力シート2!$D$3:$AO$103,8,0))</f>
        <v/>
      </c>
      <c r="G77" s="572" t="s">
        <v>161</v>
      </c>
      <c r="H77" s="572" t="s">
        <v>161</v>
      </c>
      <c r="I77" s="1329" t="str">
        <f>IF(B78="","",VLOOKUP(B78,入力シート2!$D$3:$AO$103,17,0))</f>
        <v/>
      </c>
      <c r="J77" s="1334"/>
      <c r="K77" s="1334"/>
      <c r="L77" s="1279"/>
      <c r="M77" s="1278" t="str">
        <f>IF(B78="","",VLOOKUP(B78,入力シート2!$D$3:$AO$103,18,0))</f>
        <v/>
      </c>
      <c r="N77" s="1279"/>
      <c r="O77" s="573" t="str">
        <f>IF(B78="","",VLOOKUP(B78,入力シート2!$D$3:$AO$103,23,0))</f>
        <v/>
      </c>
      <c r="P77" s="1275" t="str">
        <f>IF(B78="","",VLOOKUP(B78,入力シート2!$D$3:$AO$103,26,0))</f>
        <v/>
      </c>
      <c r="Q77" s="574" t="str">
        <f>IF(B78="","",VLOOKUP(B78,入力シート2!$D$3:$AO$103,27,0))</f>
        <v/>
      </c>
      <c r="R77" s="562" t="str">
        <f>IF(B78="","",VLOOKUP(B78,入力シート2!$D$3:$AO$103,28,0))</f>
        <v/>
      </c>
      <c r="S77" s="1275" t="str">
        <f>IF(B78="","",VLOOKUP(B78,入力シート2!$D$3:$AO$103,34,0))</f>
        <v/>
      </c>
      <c r="T77" s="1275" t="str">
        <f>IF(B78="","",VLOOKUP(B78,入力シート2!$D$3:$AO$103,35,0))</f>
        <v/>
      </c>
      <c r="U77" s="1335" t="str">
        <f>IF(B78="","",VLOOKUP(B78,入力シート2!$D$3:$AO$103,32,0))</f>
        <v/>
      </c>
      <c r="V77" s="1336"/>
      <c r="W77" s="1337"/>
      <c r="X77" s="1257" t="str">
        <f>IF(B78="","",VLOOKUP(B78,入力シート2!$D$3:$AO$103,36,0))</f>
        <v/>
      </c>
      <c r="Y77" s="1257" t="str">
        <f>IF(B78="","",VLOOKUP(B78,入力シート2!$D$3:$AO$103,37,0))</f>
        <v/>
      </c>
      <c r="Z77" s="1260" t="str">
        <f>IF(B78="","",VLOOKUP(B78,入力シート2!$D$3:$AO$103,38,0))</f>
        <v/>
      </c>
      <c r="AA77" s="1355"/>
      <c r="AB77" s="1356"/>
    </row>
    <row r="78" spans="1:28" ht="28" customHeight="1">
      <c r="A78" s="1276"/>
      <c r="B78" s="1273"/>
      <c r="C78" s="1274"/>
      <c r="D78" s="1276"/>
      <c r="E78" s="566" t="str">
        <f>IF(B78="","",VLOOKUP(B78,入力シート2!$D$3:$AO$103,6,0))</f>
        <v/>
      </c>
      <c r="F78" s="567" t="str">
        <f>IF(B78="","",VLOOKUP(B78,入力シート2!$D$3:$AO$103,9,0))</f>
        <v/>
      </c>
      <c r="G78" s="575" t="str">
        <f>IF(B78="","",VLOOKUP(B78,入力シート2!$D$3:$AO$103,11,0))</f>
        <v/>
      </c>
      <c r="H78" s="576" t="str">
        <f>IF(B78="","",VLOOKUP(B78,入力シート2!$D$3:$AO$103,15,0))</f>
        <v/>
      </c>
      <c r="I78" s="1347" t="str">
        <f>IF(B78="","",VLOOKUP(B78,入力シート2!$D$3:$AO$103,19,0))</f>
        <v/>
      </c>
      <c r="J78" s="1348"/>
      <c r="K78" s="568" t="s">
        <v>1187</v>
      </c>
      <c r="L78" s="569" t="str">
        <f>IF(B78="","",VLOOKUP(B78,入力シート2!$D$3:$AO$103,20,0))</f>
        <v/>
      </c>
      <c r="M78" s="1313" t="str">
        <f>IF(B78="","",VLOOKUP(B78,入力シート2!$D$3:$AO$103,22,0))</f>
        <v/>
      </c>
      <c r="N78" s="1314"/>
      <c r="O78" s="1315" t="str">
        <f>IF(B78="","",VLOOKUP(B78,入力シート2!$D$3:$AO$103,24,0)&amp;"～"&amp;VLOOKUP(B78,入力シート2!$D$3:$AO$103,25,0))</f>
        <v/>
      </c>
      <c r="P78" s="1276"/>
      <c r="Q78" s="577" t="str">
        <f>IF(B78="","",VLOOKUP(B78,入力シート2!$D$3:$AO$103,29,0))</f>
        <v/>
      </c>
      <c r="R78" s="578" t="s">
        <v>132</v>
      </c>
      <c r="S78" s="1276"/>
      <c r="T78" s="1276"/>
      <c r="U78" s="1317" t="str">
        <f>IF(B78="","",VLOOKUP(B78,入力シート2!$D$3:$AO$103,33,0))</f>
        <v/>
      </c>
      <c r="V78" s="1318"/>
      <c r="W78" s="1319"/>
      <c r="X78" s="1258"/>
      <c r="Y78" s="1258"/>
      <c r="Z78" s="1261"/>
      <c r="AA78" s="1351"/>
      <c r="AB78" s="1352"/>
    </row>
    <row r="79" spans="1:28" ht="28" customHeight="1">
      <c r="A79" s="1277"/>
      <c r="B79" s="1281" t="str">
        <f>IF(B78="","",VLOOKUP(B78,入力シート2!$D$3:$AO$103,3,0))</f>
        <v/>
      </c>
      <c r="C79" s="1282"/>
      <c r="D79" s="1277"/>
      <c r="E79" s="570" t="str">
        <f>IF(B78="","",VLOOKUP(B78,入力シート2!$D$3:$AO$103,7,0))</f>
        <v/>
      </c>
      <c r="F79" s="571" t="str">
        <f>IF(B78="","",VLOOKUP(B78,入力シート2!$D$3:$AO$103,10,0))</f>
        <v/>
      </c>
      <c r="G79" s="579" t="str">
        <f>IF(B78="","",VLOOKUP(B78,入力シート2!$D$3:$AO$103,14,0))</f>
        <v/>
      </c>
      <c r="H79" s="580" t="str">
        <f>IF(B78="","",VLOOKUP(B78,入力シート2!$D$3:$AO$103,16,0))</f>
        <v/>
      </c>
      <c r="I79" s="1283" t="str">
        <f>IF(B78="","",VLOOKUP(B78,入力シート2!$D$3:$AO$103,21,0))</f>
        <v/>
      </c>
      <c r="J79" s="1333"/>
      <c r="K79" s="1333"/>
      <c r="L79" s="1284"/>
      <c r="M79" s="1283"/>
      <c r="N79" s="1284"/>
      <c r="O79" s="1316"/>
      <c r="P79" s="1277"/>
      <c r="Q79" s="581" t="str">
        <f>IF(B78="","",VLOOKUP(B78,入力シート2!$D$3:$AO$103,30,0))</f>
        <v/>
      </c>
      <c r="R79" s="582" t="str">
        <f>IF(B78="","",VLOOKUP(B78,入力シート2!$D$3:$AO$103,31,0))</f>
        <v/>
      </c>
      <c r="S79" s="1277"/>
      <c r="T79" s="1277"/>
      <c r="U79" s="1298"/>
      <c r="V79" s="1320"/>
      <c r="W79" s="1299"/>
      <c r="X79" s="1259"/>
      <c r="Y79" s="1259"/>
      <c r="Z79" s="1262"/>
      <c r="AA79" s="1353"/>
      <c r="AB79" s="1354"/>
    </row>
    <row r="80" spans="1:28" ht="28" customHeight="1">
      <c r="A80" s="1275">
        <f>$A$10+7</f>
        <v>8</v>
      </c>
      <c r="B80" s="1278" t="str">
        <f>IF(B81="","",VLOOKUP(B81,入力シート2!$D$3:$AO$103,2,0))</f>
        <v/>
      </c>
      <c r="C80" s="1279"/>
      <c r="D80" s="1280" t="str">
        <f>IF(B81="","",VLOOKUP(B81,入力シート2!$D$3:$AO$103,4,0))</f>
        <v/>
      </c>
      <c r="E80" s="563" t="str">
        <f>IF(B81="","",VLOOKUP(B81,入力シート2!$D$3:$AO$103,5,0))</f>
        <v/>
      </c>
      <c r="F80" s="564" t="str">
        <f>IF(B81="","",VLOOKUP(B81,入力シート2!$D$3:$AO$103,8,0))</f>
        <v/>
      </c>
      <c r="G80" s="572" t="s">
        <v>161</v>
      </c>
      <c r="H80" s="572" t="s">
        <v>161</v>
      </c>
      <c r="I80" s="1329" t="str">
        <f>IF(B81="","",VLOOKUP(B81,入力シート2!$D$3:$AO$103,17,0))</f>
        <v/>
      </c>
      <c r="J80" s="1334"/>
      <c r="K80" s="1334"/>
      <c r="L80" s="1279"/>
      <c r="M80" s="1278" t="str">
        <f>IF(B81="","",VLOOKUP(B81,入力シート2!$D$3:$AO$103,18,0))</f>
        <v/>
      </c>
      <c r="N80" s="1279"/>
      <c r="O80" s="573" t="str">
        <f>IF(B81="","",VLOOKUP(B81,入力シート2!$D$3:$AO$103,23,0))</f>
        <v/>
      </c>
      <c r="P80" s="1275" t="str">
        <f>IF(B81="","",VLOOKUP(B81,入力シート2!$D$3:$AO$103,26,0))</f>
        <v/>
      </c>
      <c r="Q80" s="574" t="str">
        <f>IF(B81="","",VLOOKUP(B81,入力シート2!$D$3:$AO$103,27,0))</f>
        <v/>
      </c>
      <c r="R80" s="562" t="str">
        <f>IF(B81="","",VLOOKUP(B81,入力シート2!$D$3:$AO$103,28,0))</f>
        <v/>
      </c>
      <c r="S80" s="1275" t="str">
        <f>IF(B81="","",VLOOKUP(B81,入力シート2!$D$3:$AO$103,34,0))</f>
        <v/>
      </c>
      <c r="T80" s="1275" t="str">
        <f>IF(B81="","",VLOOKUP(B81,入力シート2!$D$3:$AO$103,35,0))</f>
        <v/>
      </c>
      <c r="U80" s="1335" t="str">
        <f>IF(B81="","",VLOOKUP(B81,入力シート2!$D$3:$AO$103,32,0))</f>
        <v/>
      </c>
      <c r="V80" s="1336"/>
      <c r="W80" s="1337"/>
      <c r="X80" s="1257" t="str">
        <f>IF(B81="","",VLOOKUP(B81,入力シート2!$D$3:$AO$103,36,0))</f>
        <v/>
      </c>
      <c r="Y80" s="1257" t="str">
        <f>IF(B81="","",VLOOKUP(B81,入力シート2!$D$3:$AO$103,37,0))</f>
        <v/>
      </c>
      <c r="Z80" s="1260" t="str">
        <f>IF(B81="","",VLOOKUP(B81,入力シート2!$D$3:$AO$103,38,0))</f>
        <v/>
      </c>
      <c r="AA80" s="1355"/>
      <c r="AB80" s="1356"/>
    </row>
    <row r="81" spans="1:28" ht="28" customHeight="1">
      <c r="A81" s="1276"/>
      <c r="B81" s="1273"/>
      <c r="C81" s="1274"/>
      <c r="D81" s="1276"/>
      <c r="E81" s="566" t="str">
        <f>IF(B81="","",VLOOKUP(B81,入力シート2!$D$3:$AO$103,6,0))</f>
        <v/>
      </c>
      <c r="F81" s="567" t="str">
        <f>IF(B81="","",VLOOKUP(B81,入力シート2!$D$3:$AO$103,9,0))</f>
        <v/>
      </c>
      <c r="G81" s="575" t="str">
        <f>IF(B81="","",VLOOKUP(B81,入力シート2!$D$3:$AO$103,11,0))</f>
        <v/>
      </c>
      <c r="H81" s="576" t="str">
        <f>IF(B81="","",VLOOKUP(B81,入力シート2!$D$3:$AO$103,15,0))</f>
        <v/>
      </c>
      <c r="I81" s="1347" t="str">
        <f>IF(B81="","",VLOOKUP(B81,入力シート2!$D$3:$AO$103,19,0))</f>
        <v/>
      </c>
      <c r="J81" s="1348"/>
      <c r="K81" s="568" t="s">
        <v>1187</v>
      </c>
      <c r="L81" s="569" t="str">
        <f>IF(B81="","",VLOOKUP(B81,入力シート2!$D$3:$AO$103,20,0))</f>
        <v/>
      </c>
      <c r="M81" s="1313" t="str">
        <f>IF(B81="","",VLOOKUP(B81,入力シート2!$D$3:$AO$103,22,0))</f>
        <v/>
      </c>
      <c r="N81" s="1314"/>
      <c r="O81" s="1315" t="str">
        <f>IF(B81="","",VLOOKUP(B81,入力シート2!$D$3:$AO$103,24,0)&amp;"～"&amp;VLOOKUP(B81,入力シート2!$D$3:$AO$103,25,0))</f>
        <v/>
      </c>
      <c r="P81" s="1276"/>
      <c r="Q81" s="577" t="str">
        <f>IF(B81="","",VLOOKUP(B81,入力シート2!$D$3:$AO$103,29,0))</f>
        <v/>
      </c>
      <c r="R81" s="578" t="s">
        <v>132</v>
      </c>
      <c r="S81" s="1276"/>
      <c r="T81" s="1276"/>
      <c r="U81" s="1317" t="str">
        <f>IF(B81="","",VLOOKUP(B81,入力シート2!$D$3:$AO$103,33,0))</f>
        <v/>
      </c>
      <c r="V81" s="1318"/>
      <c r="W81" s="1319"/>
      <c r="X81" s="1258"/>
      <c r="Y81" s="1258"/>
      <c r="Z81" s="1261"/>
      <c r="AA81" s="1351"/>
      <c r="AB81" s="1352"/>
    </row>
    <row r="82" spans="1:28" ht="28" customHeight="1">
      <c r="A82" s="1277"/>
      <c r="B82" s="1281" t="str">
        <f>IF(B81="","",VLOOKUP(B81,入力シート2!$D$3:$AO$103,3,0))</f>
        <v/>
      </c>
      <c r="C82" s="1282"/>
      <c r="D82" s="1277"/>
      <c r="E82" s="570" t="str">
        <f>IF(B81="","",VLOOKUP(B81,入力シート2!$D$3:$AO$103,7,0))</f>
        <v/>
      </c>
      <c r="F82" s="571" t="str">
        <f>IF(B81="","",VLOOKUP(B81,入力シート2!$D$3:$AO$103,10,0))</f>
        <v/>
      </c>
      <c r="G82" s="579" t="str">
        <f>IF(B81="","",VLOOKUP(B81,入力シート2!$D$3:$AO$103,14,0))</f>
        <v/>
      </c>
      <c r="H82" s="580" t="str">
        <f>IF(B81="","",VLOOKUP(B81,入力シート2!$D$3:$AO$103,16,0))</f>
        <v/>
      </c>
      <c r="I82" s="1283" t="str">
        <f>IF(B81="","",VLOOKUP(B81,入力シート2!$D$3:$AO$103,21,0))</f>
        <v/>
      </c>
      <c r="J82" s="1333"/>
      <c r="K82" s="1333"/>
      <c r="L82" s="1284"/>
      <c r="M82" s="1283"/>
      <c r="N82" s="1284"/>
      <c r="O82" s="1316"/>
      <c r="P82" s="1277"/>
      <c r="Q82" s="581" t="str">
        <f>IF(B81="","",VLOOKUP(B81,入力シート2!$D$3:$AO$103,30,0))</f>
        <v/>
      </c>
      <c r="R82" s="582" t="str">
        <f>IF(B81="","",VLOOKUP(B81,入力シート2!$D$3:$AO$103,31,0))</f>
        <v/>
      </c>
      <c r="S82" s="1277"/>
      <c r="T82" s="1277"/>
      <c r="U82" s="1298"/>
      <c r="V82" s="1320"/>
      <c r="W82" s="1299"/>
      <c r="X82" s="1259"/>
      <c r="Y82" s="1259"/>
      <c r="Z82" s="1262"/>
      <c r="AA82" s="1353"/>
      <c r="AB82" s="1354"/>
    </row>
    <row r="83" spans="1:28" ht="28" customHeight="1">
      <c r="A83" s="1275">
        <f>$A$10+8</f>
        <v>9</v>
      </c>
      <c r="B83" s="1278" t="str">
        <f>IF(B84="","",VLOOKUP(B84,入力シート2!$D$3:$AO$103,2,0))</f>
        <v/>
      </c>
      <c r="C83" s="1279"/>
      <c r="D83" s="1280" t="str">
        <f>IF(B84="","",VLOOKUP(B84,入力シート2!$D$3:$AO$103,4,0))</f>
        <v/>
      </c>
      <c r="E83" s="563" t="str">
        <f>IF(B84="","",VLOOKUP(B84,入力シート2!$D$3:$AO$103,5,0))</f>
        <v/>
      </c>
      <c r="F83" s="564" t="str">
        <f>IF(B84="","",VLOOKUP(B84,入力シート2!$D$3:$AO$103,8,0))</f>
        <v/>
      </c>
      <c r="G83" s="572" t="s">
        <v>161</v>
      </c>
      <c r="H83" s="572" t="s">
        <v>161</v>
      </c>
      <c r="I83" s="1329" t="str">
        <f>IF(B84="","",VLOOKUP(B84,入力シート2!$D$3:$AO$103,17,0))</f>
        <v/>
      </c>
      <c r="J83" s="1334"/>
      <c r="K83" s="1334"/>
      <c r="L83" s="1279"/>
      <c r="M83" s="1278" t="str">
        <f>IF(B84="","",VLOOKUP(B84,入力シート2!$D$3:$AO$103,18,0))</f>
        <v/>
      </c>
      <c r="N83" s="1279"/>
      <c r="O83" s="573" t="str">
        <f>IF(B84="","",VLOOKUP(B84,入力シート2!$D$3:$AO$103,23,0))</f>
        <v/>
      </c>
      <c r="P83" s="1275" t="str">
        <f>IF(B84="","",VLOOKUP(B84,入力シート2!$D$3:$AO$103,26,0))</f>
        <v/>
      </c>
      <c r="Q83" s="574" t="str">
        <f>IF(B84="","",VLOOKUP(B84,入力シート2!$D$3:$AO$103,27,0))</f>
        <v/>
      </c>
      <c r="R83" s="562" t="str">
        <f>IF(B84="","",VLOOKUP(B84,入力シート2!$D$3:$AO$103,28,0))</f>
        <v/>
      </c>
      <c r="S83" s="1275" t="str">
        <f>IF(B84="","",VLOOKUP(B84,入力シート2!$D$3:$AO$103,34,0))</f>
        <v/>
      </c>
      <c r="T83" s="1275" t="str">
        <f>IF(B84="","",VLOOKUP(B84,入力シート2!$D$3:$AO$103,35,0))</f>
        <v/>
      </c>
      <c r="U83" s="1335" t="str">
        <f>IF(B84="","",VLOOKUP(B84,入力シート2!$D$3:$AO$103,32,0))</f>
        <v/>
      </c>
      <c r="V83" s="1336"/>
      <c r="W83" s="1337"/>
      <c r="X83" s="1257" t="str">
        <f>IF(B84="","",VLOOKUP(B84,入力シート2!$D$3:$AO$103,36,0))</f>
        <v/>
      </c>
      <c r="Y83" s="1257" t="str">
        <f>IF(B84="","",VLOOKUP(B84,入力シート2!$D$3:$AO$103,37,0))</f>
        <v/>
      </c>
      <c r="Z83" s="1260" t="str">
        <f>IF(B84="","",VLOOKUP(B84,入力シート2!$D$3:$AO$103,38,0))</f>
        <v/>
      </c>
      <c r="AA83" s="1355"/>
      <c r="AB83" s="1356"/>
    </row>
    <row r="84" spans="1:28" ht="28" customHeight="1">
      <c r="A84" s="1276"/>
      <c r="B84" s="1273"/>
      <c r="C84" s="1274"/>
      <c r="D84" s="1276"/>
      <c r="E84" s="566" t="str">
        <f>IF(B84="","",VLOOKUP(B84,入力シート2!$D$3:$AO$103,6,0))</f>
        <v/>
      </c>
      <c r="F84" s="567" t="str">
        <f>IF(B84="","",VLOOKUP(B84,入力シート2!$D$3:$AO$103,9,0))</f>
        <v/>
      </c>
      <c r="G84" s="575" t="str">
        <f>IF(B84="","",VLOOKUP(B84,入力シート2!$D$3:$AO$103,11,0))</f>
        <v/>
      </c>
      <c r="H84" s="576" t="str">
        <f>IF(B84="","",VLOOKUP(B84,入力シート2!$D$3:$AO$103,15,0))</f>
        <v/>
      </c>
      <c r="I84" s="1347" t="str">
        <f>IF(B84="","",VLOOKUP(B84,入力シート2!$D$3:$AO$103,19,0))</f>
        <v/>
      </c>
      <c r="J84" s="1348"/>
      <c r="K84" s="568" t="s">
        <v>1187</v>
      </c>
      <c r="L84" s="569" t="str">
        <f>IF(B84="","",VLOOKUP(B84,入力シート2!$D$3:$AO$103,20,0))</f>
        <v/>
      </c>
      <c r="M84" s="1313" t="str">
        <f>IF(B84="","",VLOOKUP(B84,入力シート2!$D$3:$AO$103,22,0))</f>
        <v/>
      </c>
      <c r="N84" s="1314"/>
      <c r="O84" s="1315" t="str">
        <f>IF(B84="","",VLOOKUP(B84,入力シート2!$D$3:$AO$103,24,0)&amp;"～"&amp;VLOOKUP(B84,入力シート2!$D$3:$AO$103,25,0))</f>
        <v/>
      </c>
      <c r="P84" s="1276"/>
      <c r="Q84" s="577" t="str">
        <f>IF(B84="","",VLOOKUP(B84,入力シート2!$D$3:$AO$103,29,0))</f>
        <v/>
      </c>
      <c r="R84" s="578" t="s">
        <v>132</v>
      </c>
      <c r="S84" s="1276"/>
      <c r="T84" s="1276"/>
      <c r="U84" s="1317" t="str">
        <f>IF(B84="","",VLOOKUP(B84,入力シート2!$D$3:$AO$103,33,0))</f>
        <v/>
      </c>
      <c r="V84" s="1318"/>
      <c r="W84" s="1319"/>
      <c r="X84" s="1258"/>
      <c r="Y84" s="1258"/>
      <c r="Z84" s="1261"/>
      <c r="AA84" s="1351"/>
      <c r="AB84" s="1352"/>
    </row>
    <row r="85" spans="1:28" ht="28" customHeight="1">
      <c r="A85" s="1277"/>
      <c r="B85" s="1281" t="str">
        <f>IF(B84="","",VLOOKUP(B84,入力シート2!$D$3:$AO$103,3,0))</f>
        <v/>
      </c>
      <c r="C85" s="1282"/>
      <c r="D85" s="1277"/>
      <c r="E85" s="570" t="str">
        <f>IF(B84="","",VLOOKUP(B84,入力シート2!$D$3:$AO$103,7,0))</f>
        <v/>
      </c>
      <c r="F85" s="571" t="str">
        <f>IF(B84="","",VLOOKUP(B84,入力シート2!$D$3:$AO$103,10,0))</f>
        <v/>
      </c>
      <c r="G85" s="579" t="str">
        <f>IF(B84="","",VLOOKUP(B84,入力シート2!$D$3:$AO$103,14,0))</f>
        <v/>
      </c>
      <c r="H85" s="580" t="str">
        <f>IF(B84="","",VLOOKUP(B84,入力シート2!$D$3:$AO$103,16,0))</f>
        <v/>
      </c>
      <c r="I85" s="1283" t="str">
        <f>IF(B84="","",VLOOKUP(B84,入力シート2!$D$3:$AO$103,21,0))</f>
        <v/>
      </c>
      <c r="J85" s="1333"/>
      <c r="K85" s="1333"/>
      <c r="L85" s="1284"/>
      <c r="M85" s="1283"/>
      <c r="N85" s="1284"/>
      <c r="O85" s="1316"/>
      <c r="P85" s="1277"/>
      <c r="Q85" s="581" t="str">
        <f>IF(B84="","",VLOOKUP(B84,入力シート2!$D$3:$AO$103,30,0))</f>
        <v/>
      </c>
      <c r="R85" s="582" t="str">
        <f>IF(B84="","",VLOOKUP(B84,入力シート2!$D$3:$AO$103,31,0))</f>
        <v/>
      </c>
      <c r="S85" s="1277"/>
      <c r="T85" s="1277"/>
      <c r="U85" s="1298"/>
      <c r="V85" s="1320"/>
      <c r="W85" s="1299"/>
      <c r="X85" s="1259"/>
      <c r="Y85" s="1259"/>
      <c r="Z85" s="1262"/>
      <c r="AA85" s="1353"/>
      <c r="AB85" s="1354"/>
    </row>
    <row r="86" spans="1:28" ht="28" customHeight="1">
      <c r="A86" s="1275">
        <f>$A$10+9</f>
        <v>10</v>
      </c>
      <c r="B86" s="1278" t="str">
        <f>IF(B87="","",VLOOKUP(B87,入力シート2!$D$3:$AO$103,2,0))</f>
        <v/>
      </c>
      <c r="C86" s="1279"/>
      <c r="D86" s="1280" t="str">
        <f>IF(B87="","",VLOOKUP(B87,入力シート2!$D$3:$AO$103,4,0))</f>
        <v/>
      </c>
      <c r="E86" s="563" t="str">
        <f>IF(B87="","",VLOOKUP(B87,入力シート2!$D$3:$AO$103,5,0))</f>
        <v/>
      </c>
      <c r="F86" s="564" t="str">
        <f>IF(B87="","",VLOOKUP(B87,入力シート2!$D$3:$AO$103,8,0))</f>
        <v/>
      </c>
      <c r="G86" s="572" t="s">
        <v>161</v>
      </c>
      <c r="H86" s="572" t="s">
        <v>161</v>
      </c>
      <c r="I86" s="1329" t="str">
        <f>IF(B87="","",VLOOKUP(B87,入力シート2!$D$3:$AO$103,17,0))</f>
        <v/>
      </c>
      <c r="J86" s="1334"/>
      <c r="K86" s="1334"/>
      <c r="L86" s="1279"/>
      <c r="M86" s="1278" t="str">
        <f>IF(B87="","",VLOOKUP(B87,入力シート2!$D$3:$AO$103,18,0))</f>
        <v/>
      </c>
      <c r="N86" s="1279"/>
      <c r="O86" s="573" t="str">
        <f>IF(B87="","",VLOOKUP(B87,入力シート2!$D$3:$AO$103,23,0))</f>
        <v/>
      </c>
      <c r="P86" s="1275" t="str">
        <f>IF(B87="","",VLOOKUP(B87,入力シート2!$D$3:$AO$103,26,0))</f>
        <v/>
      </c>
      <c r="Q86" s="574" t="str">
        <f>IF(B87="","",VLOOKUP(B87,入力シート2!$D$3:$AO$103,27,0))</f>
        <v/>
      </c>
      <c r="R86" s="562" t="str">
        <f>IF(B87="","",VLOOKUP(B87,入力シート2!$D$3:$AO$103,28,0))</f>
        <v/>
      </c>
      <c r="S86" s="1275" t="str">
        <f>IF(B87="","",VLOOKUP(B87,入力シート2!$D$3:$AO$103,34,0))</f>
        <v/>
      </c>
      <c r="T86" s="1275" t="str">
        <f>IF(B87="","",VLOOKUP(B87,入力シート2!$D$3:$AO$103,35,0))</f>
        <v/>
      </c>
      <c r="U86" s="1335" t="str">
        <f>IF(B87="","",VLOOKUP(B87,入力シート2!$D$3:$AO$103,32,0))</f>
        <v/>
      </c>
      <c r="V86" s="1336"/>
      <c r="W86" s="1337"/>
      <c r="X86" s="1257" t="str">
        <f>IF(B87="","",VLOOKUP(B87,入力シート2!$D$3:$AO$103,36,0))</f>
        <v/>
      </c>
      <c r="Y86" s="1257" t="str">
        <f>IF(B87="","",VLOOKUP(B87,入力シート2!$D$3:$AO$103,37,0))</f>
        <v/>
      </c>
      <c r="Z86" s="1260" t="str">
        <f>IF(B87="","",VLOOKUP(B87,入力シート2!$D$3:$AO$103,38,0))</f>
        <v/>
      </c>
      <c r="AA86" s="1355"/>
      <c r="AB86" s="1356"/>
    </row>
    <row r="87" spans="1:28" ht="28" customHeight="1">
      <c r="A87" s="1276"/>
      <c r="B87" s="1273"/>
      <c r="C87" s="1274"/>
      <c r="D87" s="1276"/>
      <c r="E87" s="566" t="str">
        <f>IF(B87="","",VLOOKUP(B87,入力シート2!$D$3:$AO$103,6,0))</f>
        <v/>
      </c>
      <c r="F87" s="567" t="str">
        <f>IF(B87="","",VLOOKUP(B87,入力シート2!$D$3:$AO$103,9,0))</f>
        <v/>
      </c>
      <c r="G87" s="575" t="str">
        <f>IF(B87="","",VLOOKUP(B87,入力シート2!$D$3:$AO$103,11,0))</f>
        <v/>
      </c>
      <c r="H87" s="576" t="str">
        <f>IF(B87="","",VLOOKUP(B87,入力シート2!$D$3:$AO$103,15,0))</f>
        <v/>
      </c>
      <c r="I87" s="1347" t="str">
        <f>IF(B87="","",VLOOKUP(B87,入力シート2!$D$3:$AO$103,19,0))</f>
        <v/>
      </c>
      <c r="J87" s="1348"/>
      <c r="K87" s="568" t="s">
        <v>1187</v>
      </c>
      <c r="L87" s="569" t="str">
        <f>IF(B87="","",VLOOKUP(B87,入力シート2!$D$3:$AO$103,20,0))</f>
        <v/>
      </c>
      <c r="M87" s="1313" t="str">
        <f>IF(B87="","",VLOOKUP(B87,入力シート2!$D$3:$AO$103,22,0))</f>
        <v/>
      </c>
      <c r="N87" s="1314"/>
      <c r="O87" s="1315" t="str">
        <f>IF(B87="","",VLOOKUP(B87,入力シート2!$D$3:$AO$103,24,0)&amp;"～"&amp;VLOOKUP(B87,入力シート2!$D$3:$AO$103,25,0))</f>
        <v/>
      </c>
      <c r="P87" s="1276"/>
      <c r="Q87" s="577" t="str">
        <f>IF(B87="","",VLOOKUP(B87,入力シート2!$D$3:$AO$103,29,0))</f>
        <v/>
      </c>
      <c r="R87" s="578" t="s">
        <v>132</v>
      </c>
      <c r="S87" s="1276"/>
      <c r="T87" s="1276"/>
      <c r="U87" s="1317" t="str">
        <f>IF(B87="","",VLOOKUP(B87,入力シート2!$D$3:$AO$103,33,0))</f>
        <v/>
      </c>
      <c r="V87" s="1318"/>
      <c r="W87" s="1319"/>
      <c r="X87" s="1258"/>
      <c r="Y87" s="1258"/>
      <c r="Z87" s="1261"/>
      <c r="AA87" s="1351"/>
      <c r="AB87" s="1352"/>
    </row>
    <row r="88" spans="1:28" ht="28" customHeight="1">
      <c r="A88" s="1277"/>
      <c r="B88" s="1281" t="str">
        <f>IF(B87="","",VLOOKUP(B87,入力シート2!$D$3:$AO$103,3,0))</f>
        <v/>
      </c>
      <c r="C88" s="1282"/>
      <c r="D88" s="1277"/>
      <c r="E88" s="570" t="str">
        <f>IF(B87="","",VLOOKUP(B87,入力シート2!$D$3:$AO$103,7,0))</f>
        <v/>
      </c>
      <c r="F88" s="571" t="str">
        <f>IF(B87="","",VLOOKUP(B87,入力シート2!$D$3:$AO$103,10,0))</f>
        <v/>
      </c>
      <c r="G88" s="579" t="str">
        <f>IF(B87="","",VLOOKUP(B87,入力シート2!$D$3:$AO$103,14,0))</f>
        <v/>
      </c>
      <c r="H88" s="580" t="str">
        <f>IF(B87="","",VLOOKUP(B87,入力シート2!$D$3:$AO$103,16,0))</f>
        <v/>
      </c>
      <c r="I88" s="1283" t="str">
        <f>IF(B87="","",VLOOKUP(B87,入力シート2!$D$3:$AO$103,21,0))</f>
        <v/>
      </c>
      <c r="J88" s="1333"/>
      <c r="K88" s="1333"/>
      <c r="L88" s="1284"/>
      <c r="M88" s="1283"/>
      <c r="N88" s="1284"/>
      <c r="O88" s="1316"/>
      <c r="P88" s="1277"/>
      <c r="Q88" s="581" t="str">
        <f>IF(B87="","",VLOOKUP(B87,入力シート2!$D$3:$AO$103,30,0))</f>
        <v/>
      </c>
      <c r="R88" s="582" t="str">
        <f>IF(B87="","",VLOOKUP(B87,入力シート2!$D$3:$AO$103,31,0))</f>
        <v/>
      </c>
      <c r="S88" s="1277"/>
      <c r="T88" s="1277"/>
      <c r="U88" s="1298"/>
      <c r="V88" s="1320"/>
      <c r="W88" s="1299"/>
      <c r="X88" s="1259"/>
      <c r="Y88" s="1259"/>
      <c r="Z88" s="1262"/>
      <c r="AA88" s="1353"/>
      <c r="AB88" s="1354"/>
    </row>
    <row r="89" spans="1:28" s="587" customFormat="1" ht="18" customHeight="1">
      <c r="A89" s="584" t="s">
        <v>162</v>
      </c>
      <c r="B89" s="585"/>
      <c r="C89" s="586"/>
      <c r="E89" s="588"/>
      <c r="F89" s="588"/>
      <c r="O89" s="589"/>
      <c r="P89" s="590" t="s">
        <v>163</v>
      </c>
      <c r="Q89" s="591" t="s">
        <v>164</v>
      </c>
      <c r="R89" s="592"/>
      <c r="U89" s="560"/>
      <c r="V89" s="560"/>
      <c r="W89" s="560"/>
    </row>
    <row r="90" spans="1:28" s="587" customFormat="1" ht="18" customHeight="1">
      <c r="A90" s="568"/>
      <c r="B90" s="593" t="s">
        <v>185</v>
      </c>
      <c r="E90" s="588"/>
      <c r="F90" s="588"/>
      <c r="O90" s="589"/>
      <c r="P90" s="533"/>
      <c r="Q90" s="558" t="s">
        <v>165</v>
      </c>
      <c r="R90" s="592"/>
    </row>
    <row r="91" spans="1:28" s="587" customFormat="1" ht="18" customHeight="1">
      <c r="A91" s="568"/>
      <c r="B91" s="593" t="s">
        <v>166</v>
      </c>
      <c r="E91" s="588"/>
      <c r="F91" s="588"/>
      <c r="O91" s="589"/>
      <c r="P91" s="533"/>
      <c r="Q91" s="558" t="s">
        <v>167</v>
      </c>
      <c r="R91" s="592"/>
      <c r="U91" s="560"/>
      <c r="V91" s="560"/>
      <c r="W91" s="560"/>
      <c r="X91" s="594"/>
    </row>
    <row r="92" spans="1:28" s="587" customFormat="1" ht="18" customHeight="1">
      <c r="A92" s="568"/>
      <c r="B92" s="593" t="s">
        <v>168</v>
      </c>
      <c r="E92" s="588"/>
      <c r="F92" s="588"/>
      <c r="O92" s="589"/>
      <c r="P92" s="590" t="s">
        <v>169</v>
      </c>
      <c r="Q92" s="558" t="s">
        <v>170</v>
      </c>
      <c r="R92" s="592"/>
      <c r="U92" s="560"/>
      <c r="V92" s="560"/>
      <c r="W92" s="560"/>
      <c r="X92" s="594"/>
    </row>
    <row r="93" spans="1:28" s="587" customFormat="1" ht="18" customHeight="1">
      <c r="A93" s="568"/>
      <c r="B93" s="593" t="s">
        <v>171</v>
      </c>
      <c r="E93" s="588"/>
      <c r="F93" s="588"/>
      <c r="O93" s="589"/>
      <c r="P93" s="590" t="s">
        <v>172</v>
      </c>
      <c r="Q93" s="558" t="s">
        <v>173</v>
      </c>
      <c r="R93" s="592"/>
      <c r="U93" s="560"/>
      <c r="V93" s="560"/>
      <c r="W93" s="560"/>
      <c r="X93" s="594"/>
    </row>
    <row r="94" spans="1:28" s="587" customFormat="1" ht="18" customHeight="1">
      <c r="A94" s="568"/>
      <c r="B94" s="593" t="s">
        <v>174</v>
      </c>
      <c r="E94" s="588"/>
      <c r="F94" s="588"/>
      <c r="O94" s="589"/>
      <c r="P94" s="589"/>
      <c r="Q94" s="558" t="s">
        <v>175</v>
      </c>
      <c r="R94" s="592"/>
      <c r="X94" s="594"/>
    </row>
    <row r="95" spans="1:28" s="587" customFormat="1" ht="18" customHeight="1">
      <c r="A95" s="568"/>
      <c r="B95" s="593" t="s">
        <v>186</v>
      </c>
      <c r="E95" s="588"/>
      <c r="F95" s="588"/>
      <c r="O95" s="589"/>
      <c r="P95" s="590" t="s">
        <v>176</v>
      </c>
      <c r="Q95" s="558" t="s">
        <v>177</v>
      </c>
      <c r="R95" s="592"/>
      <c r="X95" s="594"/>
    </row>
    <row r="96" spans="1:28" s="587" customFormat="1" ht="18" customHeight="1">
      <c r="A96" s="568"/>
      <c r="B96" s="593" t="s">
        <v>187</v>
      </c>
      <c r="E96" s="588"/>
      <c r="F96" s="588"/>
      <c r="O96" s="589"/>
      <c r="P96" s="590" t="s">
        <v>178</v>
      </c>
      <c r="Q96" s="558" t="s">
        <v>179</v>
      </c>
      <c r="R96" s="592"/>
    </row>
    <row r="97" spans="1:34" s="587" customFormat="1" ht="18" customHeight="1">
      <c r="A97" s="568"/>
      <c r="B97" s="593" t="s">
        <v>188</v>
      </c>
      <c r="E97" s="588"/>
      <c r="F97" s="588"/>
      <c r="O97" s="589"/>
      <c r="P97" s="590" t="s">
        <v>180</v>
      </c>
      <c r="Q97" s="558" t="s">
        <v>181</v>
      </c>
      <c r="R97" s="592"/>
      <c r="AB97" s="595"/>
    </row>
    <row r="98" spans="1:34" s="596" customFormat="1" ht="18" customHeight="1">
      <c r="A98" s="568"/>
      <c r="B98" s="593" t="s">
        <v>189</v>
      </c>
      <c r="E98" s="597"/>
      <c r="F98" s="597"/>
      <c r="O98" s="589"/>
      <c r="P98" s="590" t="s">
        <v>182</v>
      </c>
      <c r="Q98" s="558" t="s">
        <v>183</v>
      </c>
      <c r="R98" s="598"/>
    </row>
    <row r="99" spans="1:34" ht="18.75" customHeight="1">
      <c r="A99" s="1268" t="s">
        <v>194</v>
      </c>
      <c r="B99" s="1269"/>
      <c r="C99" s="1270"/>
    </row>
    <row r="100" spans="1:34" ht="32.25" customHeight="1">
      <c r="C100" s="1368" t="str">
        <f>工事情報入力!C$6</f>
        <v>道路改良工事・道路橋りょう改築工事合併工事（●●・Ｒ▲-▲）（週休２日）</v>
      </c>
      <c r="D100" s="1369"/>
      <c r="E100" s="1369"/>
      <c r="F100" s="1369"/>
      <c r="G100" s="1369"/>
      <c r="H100" s="536" t="s">
        <v>129</v>
      </c>
      <c r="I100" s="537"/>
      <c r="J100" s="538"/>
      <c r="K100" s="538"/>
      <c r="L100" s="538"/>
      <c r="M100" s="537"/>
      <c r="N100" s="533" t="s">
        <v>130</v>
      </c>
      <c r="Y100" s="539" t="s">
        <v>131</v>
      </c>
      <c r="Z100" s="540" t="s">
        <v>132</v>
      </c>
      <c r="AA100" s="541"/>
    </row>
    <row r="101" spans="1:34" ht="22.5" customHeight="1">
      <c r="A101" s="1271" t="s">
        <v>19</v>
      </c>
      <c r="B101" s="1272"/>
      <c r="C101" s="1369"/>
      <c r="D101" s="1369"/>
      <c r="E101" s="1369"/>
      <c r="F101" s="1369"/>
      <c r="G101" s="1369"/>
      <c r="H101" s="544" t="s">
        <v>3</v>
      </c>
      <c r="I101" s="1349">
        <f>入力シート2!$D$2</f>
        <v>45527</v>
      </c>
      <c r="J101" s="1349"/>
      <c r="K101" s="545" t="s">
        <v>133</v>
      </c>
      <c r="L101" s="546"/>
      <c r="M101" s="537"/>
      <c r="Y101" s="547" t="s">
        <v>134</v>
      </c>
      <c r="Z101" s="548" t="str">
        <f>IF(Y102="","",VLOOKUP(Y102,入力シート1!$B$5:$AM$17,37,0))</f>
        <v/>
      </c>
      <c r="AA101" s="545" t="s">
        <v>4</v>
      </c>
      <c r="AB101" s="535"/>
    </row>
    <row r="102" spans="1:34" ht="22.5" customHeight="1">
      <c r="A102" s="1263" t="s">
        <v>29</v>
      </c>
      <c r="B102" s="1264"/>
      <c r="C102" s="1290" t="str">
        <f>IF(工事情報入力!C$7="","",工事情報入力!C$7)</f>
        <v>11111111111111</v>
      </c>
      <c r="D102" s="1290"/>
      <c r="E102" s="1290"/>
      <c r="F102" s="1290"/>
      <c r="G102" s="543"/>
      <c r="H102" s="550" t="s">
        <v>135</v>
      </c>
      <c r="I102" s="551"/>
      <c r="J102" s="552"/>
      <c r="K102" s="552"/>
      <c r="L102" s="552"/>
      <c r="M102" s="1271" t="s">
        <v>136</v>
      </c>
      <c r="N102" s="1271"/>
      <c r="O102" s="1350">
        <f>工事情報入力!C$26</f>
        <v>0</v>
      </c>
      <c r="P102" s="1350"/>
      <c r="Q102" s="1350"/>
      <c r="R102" s="1350"/>
      <c r="X102" s="554" t="str">
        <f>IFERROR(INDEX(入力シート1!$A$4:$A$54, MATCH(Y102, 入力シート1!$B$4:$B$54, 0)),"")</f>
        <v/>
      </c>
      <c r="Y102" s="1360"/>
      <c r="Z102" s="1360"/>
    </row>
    <row r="103" spans="1:34" ht="22.5" customHeight="1">
      <c r="A103" s="1263" t="s">
        <v>24</v>
      </c>
      <c r="B103" s="1264"/>
      <c r="C103" s="1265" t="str">
        <f>工事情報入力!C$10</f>
        <v>建設　太郎</v>
      </c>
      <c r="D103" s="1266"/>
      <c r="E103" s="555"/>
      <c r="F103" s="555"/>
      <c r="G103" s="556" t="s">
        <v>20</v>
      </c>
      <c r="H103" s="533" t="s">
        <v>137</v>
      </c>
      <c r="I103" s="401"/>
      <c r="J103" s="557"/>
      <c r="K103" s="407"/>
      <c r="L103" s="407"/>
      <c r="M103" s="1263" t="s">
        <v>138</v>
      </c>
      <c r="N103" s="1263"/>
      <c r="O103" s="1361" t="str">
        <f>IF(工事情報入力!C$27="","",工事情報入力!C$27)</f>
        <v/>
      </c>
      <c r="P103" s="1361"/>
      <c r="Q103" s="1361"/>
      <c r="R103" s="1361"/>
      <c r="U103" s="558"/>
      <c r="V103" s="558"/>
      <c r="W103" s="558"/>
      <c r="X103" s="549" t="s">
        <v>139</v>
      </c>
      <c r="Y103" s="1362" t="str">
        <f>IF(Y102="","",VLOOKUP(Y102,入力シート1!$B$5:$AM$17,2,0))</f>
        <v/>
      </c>
      <c r="Z103" s="1361"/>
      <c r="AA103" s="560" t="s">
        <v>132</v>
      </c>
      <c r="AB103" s="560" t="s">
        <v>132</v>
      </c>
    </row>
    <row r="104" spans="1:34" ht="23.25" customHeight="1">
      <c r="A104" s="1267" t="s">
        <v>132</v>
      </c>
      <c r="B104" s="1267"/>
      <c r="L104" s="407"/>
      <c r="M104" s="1367" t="s">
        <v>192</v>
      </c>
      <c r="N104" s="1367"/>
      <c r="O104" s="1367"/>
      <c r="P104" s="1366" t="s">
        <v>190</v>
      </c>
      <c r="Q104" s="1366"/>
      <c r="R104" s="545" t="s">
        <v>140</v>
      </c>
      <c r="Y104" s="544" t="s">
        <v>191</v>
      </c>
      <c r="Z104" s="561" t="s">
        <v>193</v>
      </c>
      <c r="AA104" s="545" t="s">
        <v>140</v>
      </c>
    </row>
    <row r="105" spans="1:34" ht="27" customHeight="1">
      <c r="A105" s="1291" t="s">
        <v>141</v>
      </c>
      <c r="B105" s="1292" t="s">
        <v>142</v>
      </c>
      <c r="C105" s="1292"/>
      <c r="D105" s="1293" t="s">
        <v>143</v>
      </c>
      <c r="E105" s="1294" t="s">
        <v>21</v>
      </c>
      <c r="F105" s="1295" t="s">
        <v>21</v>
      </c>
      <c r="G105" s="1293" t="s">
        <v>144</v>
      </c>
      <c r="H105" s="1293" t="s">
        <v>145</v>
      </c>
      <c r="I105" s="1278" t="s">
        <v>146</v>
      </c>
      <c r="J105" s="1334"/>
      <c r="K105" s="1334"/>
      <c r="L105" s="1279"/>
      <c r="M105" s="1278" t="s">
        <v>147</v>
      </c>
      <c r="N105" s="1279"/>
      <c r="O105" s="565" t="s">
        <v>148</v>
      </c>
      <c r="P105" s="1357" t="s">
        <v>149</v>
      </c>
      <c r="Q105" s="1363" t="s">
        <v>150</v>
      </c>
      <c r="R105" s="1364"/>
      <c r="S105" s="1312" t="s">
        <v>1359</v>
      </c>
      <c r="T105" s="1312" t="s">
        <v>1360</v>
      </c>
      <c r="U105" s="1329" t="s">
        <v>151</v>
      </c>
      <c r="V105" s="1330"/>
      <c r="W105" s="1331"/>
      <c r="X105" s="1278" t="s">
        <v>152</v>
      </c>
      <c r="Y105" s="1334"/>
      <c r="Z105" s="1279"/>
      <c r="AA105" s="1338" t="s">
        <v>1323</v>
      </c>
      <c r="AB105" s="1292"/>
    </row>
    <row r="106" spans="1:34" ht="27" customHeight="1">
      <c r="A106" s="1291"/>
      <c r="B106" s="1288" t="s">
        <v>153</v>
      </c>
      <c r="C106" s="1289"/>
      <c r="D106" s="1293"/>
      <c r="E106" s="1296"/>
      <c r="F106" s="1297"/>
      <c r="G106" s="1293"/>
      <c r="H106" s="1293"/>
      <c r="I106" s="1313" t="s">
        <v>154</v>
      </c>
      <c r="J106" s="1332"/>
      <c r="K106" s="1332"/>
      <c r="L106" s="1314"/>
      <c r="M106" s="1313" t="s">
        <v>147</v>
      </c>
      <c r="N106" s="1314"/>
      <c r="O106" s="1276" t="s">
        <v>155</v>
      </c>
      <c r="P106" s="1358"/>
      <c r="Q106" s="1288" t="s">
        <v>156</v>
      </c>
      <c r="R106" s="1289"/>
      <c r="S106" s="1312"/>
      <c r="T106" s="1312"/>
      <c r="U106" s="1313" t="s">
        <v>157</v>
      </c>
      <c r="V106" s="1332"/>
      <c r="W106" s="1314"/>
      <c r="X106" s="1259" t="s">
        <v>22</v>
      </c>
      <c r="Y106" s="1277" t="s">
        <v>23</v>
      </c>
      <c r="Z106" s="1277" t="s">
        <v>158</v>
      </c>
      <c r="AA106" s="1339" t="s">
        <v>159</v>
      </c>
      <c r="AB106" s="1340"/>
    </row>
    <row r="107" spans="1:34" ht="27" customHeight="1">
      <c r="A107" s="1291"/>
      <c r="B107" s="1283" t="s">
        <v>30</v>
      </c>
      <c r="C107" s="1284"/>
      <c r="D107" s="1293"/>
      <c r="E107" s="1298"/>
      <c r="F107" s="1299"/>
      <c r="G107" s="1293"/>
      <c r="H107" s="1293"/>
      <c r="I107" s="1283"/>
      <c r="J107" s="1333"/>
      <c r="K107" s="1333"/>
      <c r="L107" s="1284"/>
      <c r="M107" s="1283"/>
      <c r="N107" s="1284"/>
      <c r="O107" s="1277"/>
      <c r="P107" s="1359"/>
      <c r="Q107" s="1283" t="s">
        <v>160</v>
      </c>
      <c r="R107" s="1284"/>
      <c r="S107" s="1312"/>
      <c r="T107" s="1312"/>
      <c r="U107" s="1283"/>
      <c r="V107" s="1333"/>
      <c r="W107" s="1284"/>
      <c r="X107" s="1312"/>
      <c r="Y107" s="1293"/>
      <c r="Z107" s="1293"/>
      <c r="AA107" s="1341"/>
      <c r="AB107" s="1342"/>
    </row>
    <row r="108" spans="1:34" ht="28" customHeight="1">
      <c r="A108" s="1285">
        <v>1</v>
      </c>
      <c r="B108" s="1278" t="str">
        <f>IF(B109="","",VLOOKUP(B109,入力シート2!$D$3:$AO$103,2,0))</f>
        <v/>
      </c>
      <c r="C108" s="1279"/>
      <c r="D108" s="1280" t="str">
        <f>IF(B109="","",VLOOKUP(B109,入力シート2!$D$3:$AO$103,4,0))</f>
        <v/>
      </c>
      <c r="E108" s="563" t="str">
        <f>IF(B109="","",VLOOKUP(B109,入力シート2!$D$3:$AO$103,5,0))</f>
        <v/>
      </c>
      <c r="F108" s="564" t="str">
        <f>IF(B109="","",VLOOKUP(B109,入力シート2!$D$3:$AO$103,8,0))</f>
        <v/>
      </c>
      <c r="G108" s="572" t="s">
        <v>161</v>
      </c>
      <c r="H108" s="572" t="s">
        <v>161</v>
      </c>
      <c r="I108" s="1329" t="str">
        <f>IF(B109="","",VLOOKUP(B109,入力シート2!$D$3:$AO$103,17,0))</f>
        <v/>
      </c>
      <c r="J108" s="1334"/>
      <c r="K108" s="1334"/>
      <c r="L108" s="1279"/>
      <c r="M108" s="1278" t="str">
        <f>IF(B109="","",VLOOKUP(B109,入力シート2!$D$3:$AO$103,18,0))</f>
        <v/>
      </c>
      <c r="N108" s="1279"/>
      <c r="O108" s="573" t="str">
        <f>IF(B109="","",VLOOKUP(B109,入力シート2!$D$3:$AO$103,23,0))</f>
        <v/>
      </c>
      <c r="P108" s="1275" t="str">
        <f>IF(B109="","",VLOOKUP(B109,入力シート2!$D$3:$AO$103,26,0))</f>
        <v/>
      </c>
      <c r="Q108" s="574" t="str">
        <f>IF(B109="","",VLOOKUP(B109,入力シート2!$D$3:$AO$103,27,0))</f>
        <v/>
      </c>
      <c r="R108" s="562" t="str">
        <f>IF(B109="","",VLOOKUP(B109,入力シート2!$D$3:$AO$103,28,0))</f>
        <v/>
      </c>
      <c r="S108" s="1275" t="str">
        <f>IF(B109="","",VLOOKUP(B109,入力シート2!$D$3:$AO$103,34,0))</f>
        <v/>
      </c>
      <c r="T108" s="1275" t="str">
        <f>IF(B109="","",VLOOKUP(B109,入力シート2!$D$3:$AO$103,35,0))</f>
        <v/>
      </c>
      <c r="U108" s="1335" t="str">
        <f>IF(B109="","",VLOOKUP(B109,入力シート2!$D$3:$AO$103,32,0))</f>
        <v/>
      </c>
      <c r="V108" s="1336"/>
      <c r="W108" s="1337"/>
      <c r="X108" s="1257" t="str">
        <f>IF(B109="","",VLOOKUP(B109,入力シート2!$D$3:$AO$103,36,0))</f>
        <v/>
      </c>
      <c r="Y108" s="1257" t="str">
        <f>IF(B109="","",VLOOKUP(B109,入力シート2!$D$3:$AO$103,37,0))</f>
        <v/>
      </c>
      <c r="Z108" s="1260" t="str">
        <f>IF(B109="","",VLOOKUP(B109,入力シート2!$D$3:$AO$103,38,0))</f>
        <v/>
      </c>
      <c r="AA108" s="1355"/>
      <c r="AB108" s="1356"/>
    </row>
    <row r="109" spans="1:34" ht="28" customHeight="1">
      <c r="A109" s="1286"/>
      <c r="B109" s="1273"/>
      <c r="C109" s="1274"/>
      <c r="D109" s="1276"/>
      <c r="E109" s="566" t="str">
        <f>IF(B109="","",VLOOKUP(B109,入力シート2!$D$3:$AO$103,6,0))</f>
        <v/>
      </c>
      <c r="F109" s="567" t="str">
        <f>IF(B109="","",VLOOKUP(B109,入力シート2!$D$3:$AO$103,9,0))</f>
        <v/>
      </c>
      <c r="G109" s="575" t="str">
        <f>IF(B109="","",VLOOKUP(B109,入力シート2!$D$3:$AO$103,11,0))</f>
        <v/>
      </c>
      <c r="H109" s="576" t="str">
        <f>IF(B109="","",VLOOKUP(B109,入力シート2!$D$3:$AO$103,15,0))</f>
        <v/>
      </c>
      <c r="I109" s="1347" t="str">
        <f>IF(B109="","",VLOOKUP(B109,入力シート2!$D$3:$AO$103,19,0))</f>
        <v/>
      </c>
      <c r="J109" s="1348"/>
      <c r="K109" s="568" t="s">
        <v>1187</v>
      </c>
      <c r="L109" s="569" t="str">
        <f>IF(B109="","",VLOOKUP(B109,入力シート2!$D$3:$AO$103,20,0))</f>
        <v/>
      </c>
      <c r="M109" s="1313" t="str">
        <f>IF(B109="","",VLOOKUP(B109,入力シート2!$D$3:$AO$103,22,0))</f>
        <v/>
      </c>
      <c r="N109" s="1314"/>
      <c r="O109" s="1315" t="str">
        <f>IF(B109="","",VLOOKUP(B109,入力シート2!$D$3:$AO$103,24,0)&amp;"～"&amp;VLOOKUP(B109,入力シート2!$D$3:$AO$103,25,0))</f>
        <v/>
      </c>
      <c r="P109" s="1276"/>
      <c r="Q109" s="577" t="str">
        <f>IF(B109="","",VLOOKUP(B109,入力シート2!$D$3:$AO$103,29,0))</f>
        <v/>
      </c>
      <c r="R109" s="578" t="s">
        <v>132</v>
      </c>
      <c r="S109" s="1276"/>
      <c r="T109" s="1276"/>
      <c r="U109" s="1317" t="str">
        <f>IF(B109="","",VLOOKUP(B109,入力シート2!$D$3:$AO$103,33,0))</f>
        <v/>
      </c>
      <c r="V109" s="1318"/>
      <c r="W109" s="1319"/>
      <c r="X109" s="1258"/>
      <c r="Y109" s="1258"/>
      <c r="Z109" s="1261"/>
      <c r="AA109" s="1351"/>
      <c r="AB109" s="1352"/>
    </row>
    <row r="110" spans="1:34" ht="28" customHeight="1">
      <c r="A110" s="1287"/>
      <c r="B110" s="1281" t="str">
        <f>IF(B109="","",VLOOKUP(B109,入力シート2!$D$3:$AO$103,3,0))</f>
        <v/>
      </c>
      <c r="C110" s="1282"/>
      <c r="D110" s="1277"/>
      <c r="E110" s="570" t="str">
        <f>IF(B109="","",VLOOKUP(B109,入力シート2!$D$3:$AO$103,7,0))</f>
        <v/>
      </c>
      <c r="F110" s="571" t="str">
        <f>IF(B109="","",VLOOKUP(B109,入力シート2!$D$3:$AO$103,10,0))</f>
        <v/>
      </c>
      <c r="G110" s="579" t="str">
        <f>IF(B109="","",VLOOKUP(B109,入力シート2!$D$3:$AO$103,14,0))</f>
        <v/>
      </c>
      <c r="H110" s="580" t="str">
        <f>IF(B109="","",VLOOKUP(B109,入力シート2!$D$3:$AO$103,16,0))</f>
        <v/>
      </c>
      <c r="I110" s="1283" t="str">
        <f>IF(B109="","",VLOOKUP(B109,入力シート2!$D$3:$AO$103,21,0))</f>
        <v/>
      </c>
      <c r="J110" s="1333"/>
      <c r="K110" s="1333"/>
      <c r="L110" s="1284"/>
      <c r="M110" s="1283"/>
      <c r="N110" s="1284"/>
      <c r="O110" s="1316"/>
      <c r="P110" s="1277"/>
      <c r="Q110" s="581" t="str">
        <f>IF(B109="","",VLOOKUP(B109,入力シート2!$D$3:$AO$103,30,0))</f>
        <v/>
      </c>
      <c r="R110" s="582" t="str">
        <f>IF(B109="","",VLOOKUP(B109,入力シート2!$D$3:$AO$103,31,0))</f>
        <v/>
      </c>
      <c r="S110" s="1277"/>
      <c r="T110" s="1277"/>
      <c r="U110" s="1298"/>
      <c r="V110" s="1320"/>
      <c r="W110" s="1299"/>
      <c r="X110" s="1259"/>
      <c r="Y110" s="1259"/>
      <c r="Z110" s="1262"/>
      <c r="AA110" s="1353"/>
      <c r="AB110" s="1354"/>
    </row>
    <row r="111" spans="1:34" s="583" customFormat="1" ht="28" customHeight="1">
      <c r="A111" s="1275">
        <f>$A$10+1</f>
        <v>2</v>
      </c>
      <c r="B111" s="1278" t="str">
        <f>IF(B112="","",VLOOKUP(B112,入力シート2!$D$3:$AO$103,2,0))</f>
        <v/>
      </c>
      <c r="C111" s="1279"/>
      <c r="D111" s="1280" t="str">
        <f>IF(B112="","",VLOOKUP(B112,入力シート2!$D$3:$AO$103,4,0))</f>
        <v/>
      </c>
      <c r="E111" s="563" t="str">
        <f>IF(B112="","",VLOOKUP(B112,入力シート2!$D$3:$AO$103,5,0))</f>
        <v/>
      </c>
      <c r="F111" s="564" t="str">
        <f>IF(B112="","",VLOOKUP(B112,入力シート2!$D$3:$AO$103,8,0))</f>
        <v/>
      </c>
      <c r="G111" s="572" t="s">
        <v>161</v>
      </c>
      <c r="H111" s="572" t="s">
        <v>161</v>
      </c>
      <c r="I111" s="1329" t="str">
        <f>IF(B112="","",VLOOKUP(B112,入力シート2!$D$3:$AO$103,17,0))</f>
        <v/>
      </c>
      <c r="J111" s="1334"/>
      <c r="K111" s="1334"/>
      <c r="L111" s="1279"/>
      <c r="M111" s="1278" t="str">
        <f>IF(B112="","",VLOOKUP(B112,入力シート2!$D$3:$AO$103,18,0))</f>
        <v/>
      </c>
      <c r="N111" s="1279"/>
      <c r="O111" s="573" t="str">
        <f>IF(B112="","",VLOOKUP(B112,入力シート2!$D$3:$AO$103,23,0))</f>
        <v/>
      </c>
      <c r="P111" s="1275" t="str">
        <f>IF(B112="","",VLOOKUP(B112,入力シート2!$D$3:$AO$103,26,0))</f>
        <v/>
      </c>
      <c r="Q111" s="574" t="str">
        <f>IF(B112="","",VLOOKUP(B112,入力シート2!$D$3:$AO$103,27,0))</f>
        <v/>
      </c>
      <c r="R111" s="562" t="str">
        <f>IF(B112="","",VLOOKUP(B112,入力シート2!$D$3:$AO$103,28,0))</f>
        <v/>
      </c>
      <c r="S111" s="1275" t="str">
        <f>IF(B112="","",VLOOKUP(B112,入力シート2!$D$3:$AO$103,34,0))</f>
        <v/>
      </c>
      <c r="T111" s="1275" t="str">
        <f>IF(B112="","",VLOOKUP(B112,入力シート2!$D$3:$AO$103,35,0))</f>
        <v/>
      </c>
      <c r="U111" s="1335" t="str">
        <f>IF(B112="","",VLOOKUP(B112,入力シート2!$D$3:$AO$103,32,0))</f>
        <v/>
      </c>
      <c r="V111" s="1336"/>
      <c r="W111" s="1337"/>
      <c r="X111" s="1257" t="str">
        <f>IF(B112="","",VLOOKUP(B112,入力シート2!$D$3:$AO$103,36,0))</f>
        <v/>
      </c>
      <c r="Y111" s="1257" t="str">
        <f>IF(B112="","",VLOOKUP(B112,入力シート2!$D$3:$AO$103,37,0))</f>
        <v/>
      </c>
      <c r="Z111" s="1260" t="str">
        <f>IF(B112="","",VLOOKUP(B112,入力シート2!$D$3:$AO$103,38,0))</f>
        <v/>
      </c>
      <c r="AA111" s="1355"/>
      <c r="AB111" s="1356"/>
      <c r="AC111" s="533"/>
      <c r="AD111" s="533"/>
      <c r="AE111" s="533"/>
      <c r="AF111" s="533"/>
      <c r="AG111" s="533"/>
      <c r="AH111" s="533"/>
    </row>
    <row r="112" spans="1:34" s="583" customFormat="1" ht="28" customHeight="1">
      <c r="A112" s="1276"/>
      <c r="B112" s="1273"/>
      <c r="C112" s="1274"/>
      <c r="D112" s="1276"/>
      <c r="E112" s="566" t="str">
        <f>IF(B112="","",VLOOKUP(B112,入力シート2!$D$3:$AO$103,6,0))</f>
        <v/>
      </c>
      <c r="F112" s="567" t="str">
        <f>IF(B112="","",VLOOKUP(B112,入力シート2!$D$3:$AO$103,9,0))</f>
        <v/>
      </c>
      <c r="G112" s="575" t="str">
        <f>IF(B112="","",VLOOKUP(B112,入力シート2!$D$3:$AO$103,11,0))</f>
        <v/>
      </c>
      <c r="H112" s="576" t="str">
        <f>IF(B112="","",VLOOKUP(B112,入力シート2!$D$3:$AO$103,15,0))</f>
        <v/>
      </c>
      <c r="I112" s="1347" t="str">
        <f>IF(B112="","",VLOOKUP(B112,入力シート2!$D$3:$AO$103,19,0))</f>
        <v/>
      </c>
      <c r="J112" s="1348"/>
      <c r="K112" s="568" t="s">
        <v>1187</v>
      </c>
      <c r="L112" s="569" t="str">
        <f>IF(B112="","",VLOOKUP(B112,入力シート2!$D$3:$AO$103,20,0))</f>
        <v/>
      </c>
      <c r="M112" s="1313" t="str">
        <f>IF(B112="","",VLOOKUP(B112,入力シート2!$D$3:$AO$103,22,0))</f>
        <v/>
      </c>
      <c r="N112" s="1314"/>
      <c r="O112" s="1315" t="str">
        <f>IF(B112="","",VLOOKUP(B112,入力シート2!$D$3:$AO$103,24,0)&amp;"～"&amp;VLOOKUP(B112,入力シート2!$D$3:$AO$103,25,0))</f>
        <v/>
      </c>
      <c r="P112" s="1276"/>
      <c r="Q112" s="577" t="str">
        <f>IF(B112="","",VLOOKUP(B112,入力シート2!$D$3:$AO$103,29,0))</f>
        <v/>
      </c>
      <c r="R112" s="578" t="s">
        <v>132</v>
      </c>
      <c r="S112" s="1276"/>
      <c r="T112" s="1276"/>
      <c r="U112" s="1317" t="str">
        <f>IF(B112="","",VLOOKUP(B112,入力シート2!$D$3:$AO$103,33,0))</f>
        <v/>
      </c>
      <c r="V112" s="1318"/>
      <c r="W112" s="1319"/>
      <c r="X112" s="1258"/>
      <c r="Y112" s="1258"/>
      <c r="Z112" s="1261"/>
      <c r="AA112" s="1351"/>
      <c r="AB112" s="1352"/>
      <c r="AC112" s="533"/>
      <c r="AD112" s="533"/>
      <c r="AE112" s="533"/>
      <c r="AF112" s="533"/>
      <c r="AG112" s="533"/>
      <c r="AH112" s="533"/>
    </row>
    <row r="113" spans="1:34" s="583" customFormat="1" ht="28" customHeight="1">
      <c r="A113" s="1277"/>
      <c r="B113" s="1281" t="str">
        <f>IF(B112="","",VLOOKUP(B112,入力シート2!$D$3:$AO$103,3,0))</f>
        <v/>
      </c>
      <c r="C113" s="1282"/>
      <c r="D113" s="1277"/>
      <c r="E113" s="570" t="str">
        <f>IF(B112="","",VLOOKUP(B112,入力シート2!$D$3:$AO$103,7,0))</f>
        <v/>
      </c>
      <c r="F113" s="571" t="str">
        <f>IF(B112="","",VLOOKUP(B112,入力シート2!$D$3:$AO$103,10,0))</f>
        <v/>
      </c>
      <c r="G113" s="579" t="str">
        <f>IF(B112="","",VLOOKUP(B112,入力シート2!$D$3:$AO$103,14,0))</f>
        <v/>
      </c>
      <c r="H113" s="580" t="str">
        <f>IF(B112="","",VLOOKUP(B112,入力シート2!$D$3:$AO$103,16,0))</f>
        <v/>
      </c>
      <c r="I113" s="1283" t="str">
        <f>IF(B112="","",VLOOKUP(B112,入力シート2!$D$3:$AO$103,21,0))</f>
        <v/>
      </c>
      <c r="J113" s="1333"/>
      <c r="K113" s="1333"/>
      <c r="L113" s="1284"/>
      <c r="M113" s="1283"/>
      <c r="N113" s="1284"/>
      <c r="O113" s="1316"/>
      <c r="P113" s="1277"/>
      <c r="Q113" s="581" t="str">
        <f>IF(B112="","",VLOOKUP(B112,入力シート2!$D$3:$AO$103,30,0))</f>
        <v/>
      </c>
      <c r="R113" s="582" t="str">
        <f>IF(B112="","",VLOOKUP(B112,入力シート2!$D$3:$AO$103,31,0))</f>
        <v/>
      </c>
      <c r="S113" s="1277"/>
      <c r="T113" s="1277"/>
      <c r="U113" s="1298"/>
      <c r="V113" s="1320"/>
      <c r="W113" s="1299"/>
      <c r="X113" s="1259"/>
      <c r="Y113" s="1259"/>
      <c r="Z113" s="1262"/>
      <c r="AA113" s="1353"/>
      <c r="AB113" s="1354"/>
      <c r="AC113" s="533"/>
      <c r="AD113" s="533"/>
      <c r="AE113" s="533"/>
      <c r="AF113" s="533"/>
      <c r="AG113" s="533"/>
      <c r="AH113" s="533"/>
    </row>
    <row r="114" spans="1:34" ht="28" customHeight="1">
      <c r="A114" s="1275">
        <f>$A$10+2</f>
        <v>3</v>
      </c>
      <c r="B114" s="1278" t="str">
        <f>IF(B115="","",VLOOKUP(B115,入力シート2!$D$3:$AO$103,2,0))</f>
        <v/>
      </c>
      <c r="C114" s="1279"/>
      <c r="D114" s="1280" t="str">
        <f>IF(B115="","",VLOOKUP(B115,入力シート2!$D$3:$AO$103,4,0))</f>
        <v/>
      </c>
      <c r="E114" s="563" t="str">
        <f>IF(B115="","",VLOOKUP(B115,入力シート2!$D$3:$AO$103,5,0))</f>
        <v/>
      </c>
      <c r="F114" s="564" t="str">
        <f>IF(B115="","",VLOOKUP(B115,入力シート2!$D$3:$AO$103,8,0))</f>
        <v/>
      </c>
      <c r="G114" s="572" t="s">
        <v>161</v>
      </c>
      <c r="H114" s="572" t="s">
        <v>161</v>
      </c>
      <c r="I114" s="1329" t="str">
        <f>IF(B115="","",VLOOKUP(B115,入力シート2!$D$3:$AO$103,17,0))</f>
        <v/>
      </c>
      <c r="J114" s="1334"/>
      <c r="K114" s="1334"/>
      <c r="L114" s="1279"/>
      <c r="M114" s="1278" t="str">
        <f>IF(B115="","",VLOOKUP(B115,入力シート2!$D$3:$AO$103,18,0))</f>
        <v/>
      </c>
      <c r="N114" s="1279"/>
      <c r="O114" s="573" t="str">
        <f>IF(B115="","",VLOOKUP(B115,入力シート2!$D$3:$AO$103,23,0))</f>
        <v/>
      </c>
      <c r="P114" s="1275" t="str">
        <f>IF(B115="","",VLOOKUP(B115,入力シート2!$D$3:$AO$103,26,0))</f>
        <v/>
      </c>
      <c r="Q114" s="574" t="str">
        <f>IF(B115="","",VLOOKUP(B115,入力シート2!$D$3:$AO$103,27,0))</f>
        <v/>
      </c>
      <c r="R114" s="562" t="str">
        <f>IF(B115="","",VLOOKUP(B115,入力シート2!$D$3:$AO$103,28,0))</f>
        <v/>
      </c>
      <c r="S114" s="1275" t="str">
        <f>IF(B115="","",VLOOKUP(B115,入力シート2!$D$3:$AO$103,34,0))</f>
        <v/>
      </c>
      <c r="T114" s="1275" t="str">
        <f>IF(B115="","",VLOOKUP(B115,入力シート2!$D$3:$AO$103,35,0))</f>
        <v/>
      </c>
      <c r="U114" s="1335" t="str">
        <f>IF(B115="","",VLOOKUP(B115,入力シート2!$D$3:$AO$103,32,0))</f>
        <v/>
      </c>
      <c r="V114" s="1336"/>
      <c r="W114" s="1337"/>
      <c r="X114" s="1257" t="str">
        <f>IF(B115="","",VLOOKUP(B115,入力シート2!$D$3:$AO$103,36,0))</f>
        <v/>
      </c>
      <c r="Y114" s="1257" t="str">
        <f>IF(B115="","",VLOOKUP(B115,入力シート2!$D$3:$AO$103,37,0))</f>
        <v/>
      </c>
      <c r="Z114" s="1260" t="str">
        <f>IF(B115="","",VLOOKUP(B115,入力シート2!$D$3:$AO$103,38,0))</f>
        <v/>
      </c>
      <c r="AA114" s="1355"/>
      <c r="AB114" s="1356"/>
    </row>
    <row r="115" spans="1:34" ht="28" customHeight="1">
      <c r="A115" s="1276"/>
      <c r="B115" s="1273"/>
      <c r="C115" s="1274"/>
      <c r="D115" s="1276"/>
      <c r="E115" s="566" t="str">
        <f>IF(B115="","",VLOOKUP(B115,入力シート2!$D$3:$AO$103,6,0))</f>
        <v/>
      </c>
      <c r="F115" s="567" t="str">
        <f>IF(B115="","",VLOOKUP(B115,入力シート2!$D$3:$AO$103,9,0))</f>
        <v/>
      </c>
      <c r="G115" s="575" t="str">
        <f>IF(B115="","",VLOOKUP(B115,入力シート2!$D$3:$AO$103,11,0))</f>
        <v/>
      </c>
      <c r="H115" s="576" t="str">
        <f>IF(B115="","",VLOOKUP(B115,入力シート2!$D$3:$AO$103,15,0))</f>
        <v/>
      </c>
      <c r="I115" s="1347" t="str">
        <f>IF(B115="","",VLOOKUP(B115,入力シート2!$D$3:$AO$103,19,0))</f>
        <v/>
      </c>
      <c r="J115" s="1348"/>
      <c r="K115" s="568" t="s">
        <v>1187</v>
      </c>
      <c r="L115" s="569" t="str">
        <f>IF(B115="","",VLOOKUP(B115,入力シート2!$D$3:$AO$103,20,0))</f>
        <v/>
      </c>
      <c r="M115" s="1313" t="str">
        <f>IF(B115="","",VLOOKUP(B115,入力シート2!$D$3:$AO$103,22,0))</f>
        <v/>
      </c>
      <c r="N115" s="1314"/>
      <c r="O115" s="1315" t="str">
        <f>IF(B115="","",VLOOKUP(B115,入力シート2!$D$3:$AO$103,24,0)&amp;"～"&amp;VLOOKUP(B115,入力シート2!$D$3:$AO$103,25,0))</f>
        <v/>
      </c>
      <c r="P115" s="1276"/>
      <c r="Q115" s="577" t="str">
        <f>IF(B115="","",VLOOKUP(B115,入力シート2!$D$3:$AO$103,29,0))</f>
        <v/>
      </c>
      <c r="R115" s="578" t="s">
        <v>132</v>
      </c>
      <c r="S115" s="1276"/>
      <c r="T115" s="1276"/>
      <c r="U115" s="1317" t="str">
        <f>IF(B115="","",VLOOKUP(B115,入力シート2!$D$3:$AO$103,33,0))</f>
        <v/>
      </c>
      <c r="V115" s="1318"/>
      <c r="W115" s="1319"/>
      <c r="X115" s="1258"/>
      <c r="Y115" s="1258"/>
      <c r="Z115" s="1261"/>
      <c r="AA115" s="1351"/>
      <c r="AB115" s="1352"/>
    </row>
    <row r="116" spans="1:34" ht="28" customHeight="1">
      <c r="A116" s="1277"/>
      <c r="B116" s="1281" t="str">
        <f>IF(B115="","",VLOOKUP(B115,入力シート2!$D$3:$AO$103,3,0))</f>
        <v/>
      </c>
      <c r="C116" s="1282"/>
      <c r="D116" s="1277"/>
      <c r="E116" s="570" t="str">
        <f>IF(B115="","",VLOOKUP(B115,入力シート2!$D$3:$AO$103,7,0))</f>
        <v/>
      </c>
      <c r="F116" s="571" t="str">
        <f>IF(B115="","",VLOOKUP(B115,入力シート2!$D$3:$AO$103,10,0))</f>
        <v/>
      </c>
      <c r="G116" s="579" t="str">
        <f>IF(B115="","",VLOOKUP(B115,入力シート2!$D$3:$AO$103,14,0))</f>
        <v/>
      </c>
      <c r="H116" s="580" t="str">
        <f>IF(B115="","",VLOOKUP(B115,入力シート2!$D$3:$AO$103,16,0))</f>
        <v/>
      </c>
      <c r="I116" s="1283" t="str">
        <f>IF(B115="","",VLOOKUP(B115,入力シート2!$D$3:$AO$103,21,0))</f>
        <v/>
      </c>
      <c r="J116" s="1333"/>
      <c r="K116" s="1333"/>
      <c r="L116" s="1284"/>
      <c r="M116" s="1283"/>
      <c r="N116" s="1284"/>
      <c r="O116" s="1316"/>
      <c r="P116" s="1277"/>
      <c r="Q116" s="581" t="str">
        <f>IF(B115="","",VLOOKUP(B115,入力シート2!$D$3:$AO$103,30,0))</f>
        <v/>
      </c>
      <c r="R116" s="582" t="str">
        <f>IF(B115="","",VLOOKUP(B115,入力シート2!$D$3:$AO$103,31,0))</f>
        <v/>
      </c>
      <c r="S116" s="1277"/>
      <c r="T116" s="1277"/>
      <c r="U116" s="1298"/>
      <c r="V116" s="1320"/>
      <c r="W116" s="1299"/>
      <c r="X116" s="1259"/>
      <c r="Y116" s="1259"/>
      <c r="Z116" s="1262"/>
      <c r="AA116" s="1353"/>
      <c r="AB116" s="1354"/>
    </row>
    <row r="117" spans="1:34" ht="28" customHeight="1">
      <c r="A117" s="1275">
        <f>$A$10+3</f>
        <v>4</v>
      </c>
      <c r="B117" s="1278" t="str">
        <f>IF(B118="","",VLOOKUP(B118,入力シート2!$D$3:$AO$103,2,0))</f>
        <v/>
      </c>
      <c r="C117" s="1279"/>
      <c r="D117" s="1280" t="str">
        <f>IF(B118="","",VLOOKUP(B118,入力シート2!$D$3:$AO$103,4,0))</f>
        <v/>
      </c>
      <c r="E117" s="563" t="str">
        <f>IF(B118="","",VLOOKUP(B118,入力シート2!$D$3:$AO$103,5,0))</f>
        <v/>
      </c>
      <c r="F117" s="564" t="str">
        <f>IF(B118="","",VLOOKUP(B118,入力シート2!$D$3:$AO$103,8,0))</f>
        <v/>
      </c>
      <c r="G117" s="572" t="s">
        <v>161</v>
      </c>
      <c r="H117" s="572" t="s">
        <v>161</v>
      </c>
      <c r="I117" s="1329" t="str">
        <f>IF(B118="","",VLOOKUP(B118,入力シート2!$D$3:$AO$103,17,0))</f>
        <v/>
      </c>
      <c r="J117" s="1334"/>
      <c r="K117" s="1334"/>
      <c r="L117" s="1279"/>
      <c r="M117" s="1278" t="str">
        <f>IF(B118="","",VLOOKUP(B118,入力シート2!$D$3:$AO$103,18,0))</f>
        <v/>
      </c>
      <c r="N117" s="1279"/>
      <c r="O117" s="573" t="str">
        <f>IF(B118="","",VLOOKUP(B118,入力シート2!$D$3:$AO$103,23,0))</f>
        <v/>
      </c>
      <c r="P117" s="1275" t="str">
        <f>IF(B118="","",VLOOKUP(B118,入力シート2!$D$3:$AO$103,26,0))</f>
        <v/>
      </c>
      <c r="Q117" s="574" t="str">
        <f>IF(B118="","",VLOOKUP(B118,入力シート2!$D$3:$AO$103,27,0))</f>
        <v/>
      </c>
      <c r="R117" s="562" t="str">
        <f>IF(B118="","",VLOOKUP(B118,入力シート2!$D$3:$AO$103,28,0))</f>
        <v/>
      </c>
      <c r="S117" s="1275" t="str">
        <f>IF(B118="","",VLOOKUP(B118,入力シート2!$D$3:$AO$103,34,0))</f>
        <v/>
      </c>
      <c r="T117" s="1275" t="str">
        <f>IF(B118="","",VLOOKUP(B118,入力シート2!$D$3:$AO$103,35,0))</f>
        <v/>
      </c>
      <c r="U117" s="1335" t="str">
        <f>IF(B118="","",VLOOKUP(B118,入力シート2!$D$3:$AO$103,32,0))</f>
        <v/>
      </c>
      <c r="V117" s="1336"/>
      <c r="W117" s="1337"/>
      <c r="X117" s="1257" t="str">
        <f>IF(B118="","",VLOOKUP(B118,入力シート2!$D$3:$AO$103,36,0))</f>
        <v/>
      </c>
      <c r="Y117" s="1257" t="str">
        <f>IF(B118="","",VLOOKUP(B118,入力シート2!$D$3:$AO$103,37,0))</f>
        <v/>
      </c>
      <c r="Z117" s="1260" t="str">
        <f>IF(B118="","",VLOOKUP(B118,入力シート2!$D$3:$AO$103,38,0))</f>
        <v/>
      </c>
      <c r="AA117" s="1355"/>
      <c r="AB117" s="1356"/>
    </row>
    <row r="118" spans="1:34" ht="28" customHeight="1">
      <c r="A118" s="1276"/>
      <c r="B118" s="1273"/>
      <c r="C118" s="1274"/>
      <c r="D118" s="1276"/>
      <c r="E118" s="566" t="str">
        <f>IF(B118="","",VLOOKUP(B118,入力シート2!$D$3:$AO$103,6,0))</f>
        <v/>
      </c>
      <c r="F118" s="567" t="str">
        <f>IF(B118="","",VLOOKUP(B118,入力シート2!$D$3:$AO$103,9,0))</f>
        <v/>
      </c>
      <c r="G118" s="575" t="str">
        <f>IF(B118="","",VLOOKUP(B118,入力シート2!$D$3:$AO$103,11,0))</f>
        <v/>
      </c>
      <c r="H118" s="576" t="str">
        <f>IF(B118="","",VLOOKUP(B118,入力シート2!$D$3:$AO$103,15,0))</f>
        <v/>
      </c>
      <c r="I118" s="1347" t="str">
        <f>IF(B118="","",VLOOKUP(B118,入力シート2!$D$3:$AO$103,19,0))</f>
        <v/>
      </c>
      <c r="J118" s="1348"/>
      <c r="K118" s="568" t="s">
        <v>1187</v>
      </c>
      <c r="L118" s="569" t="str">
        <f>IF(B118="","",VLOOKUP(B118,入力シート2!$D$3:$AO$103,20,0))</f>
        <v/>
      </c>
      <c r="M118" s="1313" t="str">
        <f>IF(B118="","",VLOOKUP(B118,入力シート2!$D$3:$AO$103,22,0))</f>
        <v/>
      </c>
      <c r="N118" s="1314"/>
      <c r="O118" s="1315" t="str">
        <f>IF(B118="","",VLOOKUP(B118,入力シート2!$D$3:$AO$103,24,0)&amp;"～"&amp;VLOOKUP(B118,入力シート2!$D$3:$AO$103,25,0))</f>
        <v/>
      </c>
      <c r="P118" s="1276"/>
      <c r="Q118" s="577" t="str">
        <f>IF(B118="","",VLOOKUP(B118,入力シート2!$D$3:$AO$103,29,0))</f>
        <v/>
      </c>
      <c r="R118" s="578" t="s">
        <v>132</v>
      </c>
      <c r="S118" s="1276"/>
      <c r="T118" s="1276"/>
      <c r="U118" s="1317" t="str">
        <f>IF(B118="","",VLOOKUP(B118,入力シート2!$D$3:$AO$103,33,0))</f>
        <v/>
      </c>
      <c r="V118" s="1318"/>
      <c r="W118" s="1319"/>
      <c r="X118" s="1258"/>
      <c r="Y118" s="1258"/>
      <c r="Z118" s="1261"/>
      <c r="AA118" s="1351"/>
      <c r="AB118" s="1352"/>
    </row>
    <row r="119" spans="1:34" ht="28" customHeight="1">
      <c r="A119" s="1277"/>
      <c r="B119" s="1281" t="str">
        <f>IF(B118="","",VLOOKUP(B118,入力シート2!$D$3:$AO$103,3,0))</f>
        <v/>
      </c>
      <c r="C119" s="1282"/>
      <c r="D119" s="1277"/>
      <c r="E119" s="570" t="str">
        <f>IF(B118="","",VLOOKUP(B118,入力シート2!$D$3:$AO$103,7,0))</f>
        <v/>
      </c>
      <c r="F119" s="571" t="str">
        <f>IF(B118="","",VLOOKUP(B118,入力シート2!$D$3:$AO$103,10,0))</f>
        <v/>
      </c>
      <c r="G119" s="579" t="str">
        <f>IF(B118="","",VLOOKUP(B118,入力シート2!$D$3:$AO$103,14,0))</f>
        <v/>
      </c>
      <c r="H119" s="580" t="str">
        <f>IF(B118="","",VLOOKUP(B118,入力シート2!$D$3:$AO$103,16,0))</f>
        <v/>
      </c>
      <c r="I119" s="1283" t="str">
        <f>IF(B118="","",VLOOKUP(B118,入力シート2!$D$3:$AO$103,21,0))</f>
        <v/>
      </c>
      <c r="J119" s="1333"/>
      <c r="K119" s="1333"/>
      <c r="L119" s="1284"/>
      <c r="M119" s="1283"/>
      <c r="N119" s="1284"/>
      <c r="O119" s="1316"/>
      <c r="P119" s="1277"/>
      <c r="Q119" s="581" t="str">
        <f>IF(B118="","",VLOOKUP(B118,入力シート2!$D$3:$AO$103,30,0))</f>
        <v/>
      </c>
      <c r="R119" s="582" t="str">
        <f>IF(B118="","",VLOOKUP(B118,入力シート2!$D$3:$AO$103,31,0))</f>
        <v/>
      </c>
      <c r="S119" s="1277"/>
      <c r="T119" s="1277"/>
      <c r="U119" s="1298"/>
      <c r="V119" s="1320"/>
      <c r="W119" s="1299"/>
      <c r="X119" s="1259"/>
      <c r="Y119" s="1259"/>
      <c r="Z119" s="1262"/>
      <c r="AA119" s="1353"/>
      <c r="AB119" s="1354"/>
    </row>
    <row r="120" spans="1:34" ht="28" customHeight="1">
      <c r="A120" s="1275">
        <f>$A$10+4</f>
        <v>5</v>
      </c>
      <c r="B120" s="1278" t="str">
        <f>IF(B121="","",VLOOKUP(B121,入力シート2!$D$3:$AO$103,2,0))</f>
        <v/>
      </c>
      <c r="C120" s="1279"/>
      <c r="D120" s="1280" t="str">
        <f>IF(B121="","",VLOOKUP(B121,入力シート2!$D$3:$AO$103,4,0))</f>
        <v/>
      </c>
      <c r="E120" s="563" t="str">
        <f>IF(B121="","",VLOOKUP(B121,入力シート2!$D$3:$AO$103,5,0))</f>
        <v/>
      </c>
      <c r="F120" s="564" t="str">
        <f>IF(B121="","",VLOOKUP(B121,入力シート2!$D$3:$AO$103,8,0))</f>
        <v/>
      </c>
      <c r="G120" s="572" t="s">
        <v>161</v>
      </c>
      <c r="H120" s="572" t="s">
        <v>161</v>
      </c>
      <c r="I120" s="1329" t="str">
        <f>IF(B121="","",VLOOKUP(B121,入力シート2!$D$3:$AO$103,17,0))</f>
        <v/>
      </c>
      <c r="J120" s="1334"/>
      <c r="K120" s="1334"/>
      <c r="L120" s="1279"/>
      <c r="M120" s="1278" t="str">
        <f>IF(B121="","",VLOOKUP(B121,入力シート2!$D$3:$AO$103,18,0))</f>
        <v/>
      </c>
      <c r="N120" s="1279"/>
      <c r="O120" s="573" t="str">
        <f>IF(B121="","",VLOOKUP(B121,入力シート2!$D$3:$AO$103,23,0))</f>
        <v/>
      </c>
      <c r="P120" s="1275" t="str">
        <f>IF(B121="","",VLOOKUP(B121,入力シート2!$D$3:$AO$103,26,0))</f>
        <v/>
      </c>
      <c r="Q120" s="574" t="str">
        <f>IF(B121="","",VLOOKUP(B121,入力シート2!$D$3:$AO$103,27,0))</f>
        <v/>
      </c>
      <c r="R120" s="562" t="str">
        <f>IF(B121="","",VLOOKUP(B121,入力シート2!$D$3:$AO$103,28,0))</f>
        <v/>
      </c>
      <c r="S120" s="1275" t="str">
        <f>IF(B121="","",VLOOKUP(B121,入力シート2!$D$3:$AO$103,34,0))</f>
        <v/>
      </c>
      <c r="T120" s="1275" t="str">
        <f>IF(B121="","",VLOOKUP(B121,入力シート2!$D$3:$AO$103,35,0))</f>
        <v/>
      </c>
      <c r="U120" s="1335" t="str">
        <f>IF(B121="","",VLOOKUP(B121,入力シート2!$D$3:$AO$103,32,0))</f>
        <v/>
      </c>
      <c r="V120" s="1336"/>
      <c r="W120" s="1337"/>
      <c r="X120" s="1257" t="str">
        <f>IF(B121="","",VLOOKUP(B121,入力シート2!$D$3:$AO$103,36,0))</f>
        <v/>
      </c>
      <c r="Y120" s="1257" t="str">
        <f>IF(B121="","",VLOOKUP(B121,入力シート2!$D$3:$AO$103,37,0))</f>
        <v/>
      </c>
      <c r="Z120" s="1260" t="str">
        <f>IF(B121="","",VLOOKUP(B121,入力シート2!$D$3:$AO$103,38,0))</f>
        <v/>
      </c>
      <c r="AA120" s="1355"/>
      <c r="AB120" s="1356"/>
    </row>
    <row r="121" spans="1:34" ht="28" customHeight="1">
      <c r="A121" s="1276"/>
      <c r="B121" s="1273"/>
      <c r="C121" s="1274"/>
      <c r="D121" s="1276"/>
      <c r="E121" s="566" t="str">
        <f>IF(B121="","",VLOOKUP(B121,入力シート2!$D$3:$AO$103,6,0))</f>
        <v/>
      </c>
      <c r="F121" s="567" t="str">
        <f>IF(B121="","",VLOOKUP(B121,入力シート2!$D$3:$AO$103,9,0))</f>
        <v/>
      </c>
      <c r="G121" s="575" t="str">
        <f>IF(B121="","",VLOOKUP(B121,入力シート2!$D$3:$AO$103,11,0))</f>
        <v/>
      </c>
      <c r="H121" s="576" t="str">
        <f>IF(B121="","",VLOOKUP(B121,入力シート2!$D$3:$AO$103,15,0))</f>
        <v/>
      </c>
      <c r="I121" s="1347" t="str">
        <f>IF(B121="","",VLOOKUP(B121,入力シート2!$D$3:$AO$103,19,0))</f>
        <v/>
      </c>
      <c r="J121" s="1348"/>
      <c r="K121" s="568" t="s">
        <v>1187</v>
      </c>
      <c r="L121" s="569" t="str">
        <f>IF(B121="","",VLOOKUP(B121,入力シート2!$D$3:$AO$103,20,0))</f>
        <v/>
      </c>
      <c r="M121" s="1313" t="str">
        <f>IF(B121="","",VLOOKUP(B121,入力シート2!$D$3:$AO$103,22,0))</f>
        <v/>
      </c>
      <c r="N121" s="1314"/>
      <c r="O121" s="1315" t="str">
        <f>IF(B121="","",VLOOKUP(B121,入力シート2!$D$3:$AO$103,24,0)&amp;"～"&amp;VLOOKUP(B121,入力シート2!$D$3:$AO$103,25,0))</f>
        <v/>
      </c>
      <c r="P121" s="1276"/>
      <c r="Q121" s="577" t="str">
        <f>IF(B121="","",VLOOKUP(B121,入力シート2!$D$3:$AO$103,29,0))</f>
        <v/>
      </c>
      <c r="R121" s="578" t="s">
        <v>132</v>
      </c>
      <c r="S121" s="1276"/>
      <c r="T121" s="1276"/>
      <c r="U121" s="1317" t="str">
        <f>IF(B121="","",VLOOKUP(B121,入力シート2!$D$3:$AO$103,33,0))</f>
        <v/>
      </c>
      <c r="V121" s="1318"/>
      <c r="W121" s="1319"/>
      <c r="X121" s="1258"/>
      <c r="Y121" s="1258"/>
      <c r="Z121" s="1261"/>
      <c r="AA121" s="1351"/>
      <c r="AB121" s="1352"/>
    </row>
    <row r="122" spans="1:34" ht="28" customHeight="1">
      <c r="A122" s="1277"/>
      <c r="B122" s="1281" t="str">
        <f>IF(B121="","",VLOOKUP(B121,入力シート2!$D$3:$AO$103,3,0))</f>
        <v/>
      </c>
      <c r="C122" s="1282"/>
      <c r="D122" s="1277"/>
      <c r="E122" s="570" t="str">
        <f>IF(B121="","",VLOOKUP(B121,入力シート2!$D$3:$AO$103,7,0))</f>
        <v/>
      </c>
      <c r="F122" s="571" t="str">
        <f>IF(B121="","",VLOOKUP(B121,入力シート2!$D$3:$AO$103,10,0))</f>
        <v/>
      </c>
      <c r="G122" s="579" t="str">
        <f>IF(B121="","",VLOOKUP(B121,入力シート2!$D$3:$AO$103,14,0))</f>
        <v/>
      </c>
      <c r="H122" s="580" t="str">
        <f>IF(B121="","",VLOOKUP(B121,入力シート2!$D$3:$AO$103,16,0))</f>
        <v/>
      </c>
      <c r="I122" s="1283" t="str">
        <f>IF(B121="","",VLOOKUP(B121,入力シート2!$D$3:$AO$103,21,0))</f>
        <v/>
      </c>
      <c r="J122" s="1333"/>
      <c r="K122" s="1333"/>
      <c r="L122" s="1284"/>
      <c r="M122" s="1283"/>
      <c r="N122" s="1284"/>
      <c r="O122" s="1316"/>
      <c r="P122" s="1277"/>
      <c r="Q122" s="581" t="str">
        <f>IF(B121="","",VLOOKUP(B121,入力シート2!$D$3:$AO$103,30,0))</f>
        <v/>
      </c>
      <c r="R122" s="582" t="str">
        <f>IF(B121="","",VLOOKUP(B121,入力シート2!$D$3:$AO$103,31,0))</f>
        <v/>
      </c>
      <c r="S122" s="1277"/>
      <c r="T122" s="1277"/>
      <c r="U122" s="1298"/>
      <c r="V122" s="1320"/>
      <c r="W122" s="1299"/>
      <c r="X122" s="1259"/>
      <c r="Y122" s="1259"/>
      <c r="Z122" s="1262"/>
      <c r="AA122" s="1353"/>
      <c r="AB122" s="1354"/>
    </row>
    <row r="123" spans="1:34" ht="28" customHeight="1">
      <c r="A123" s="1275">
        <f>$A$10+5</f>
        <v>6</v>
      </c>
      <c r="B123" s="1278" t="str">
        <f>IF(B124="","",VLOOKUP(B124,入力シート2!$D$3:$AO$103,2,0))</f>
        <v/>
      </c>
      <c r="C123" s="1279"/>
      <c r="D123" s="1280" t="str">
        <f>IF(B124="","",VLOOKUP(B124,入力シート2!$D$3:$AO$103,4,0))</f>
        <v/>
      </c>
      <c r="E123" s="563" t="str">
        <f>IF(B124="","",VLOOKUP(B124,入力シート2!$D$3:$AO$103,5,0))</f>
        <v/>
      </c>
      <c r="F123" s="564" t="str">
        <f>IF(B124="","",VLOOKUP(B124,入力シート2!$D$3:$AO$103,8,0))</f>
        <v/>
      </c>
      <c r="G123" s="572" t="s">
        <v>161</v>
      </c>
      <c r="H123" s="572" t="s">
        <v>161</v>
      </c>
      <c r="I123" s="1329" t="str">
        <f>IF(B124="","",VLOOKUP(B124,入力シート2!$D$3:$AO$103,17,0))</f>
        <v/>
      </c>
      <c r="J123" s="1334"/>
      <c r="K123" s="1334"/>
      <c r="L123" s="1279"/>
      <c r="M123" s="1278" t="str">
        <f>IF(B124="","",VLOOKUP(B124,入力シート2!$D$3:$AO$103,18,0))</f>
        <v/>
      </c>
      <c r="N123" s="1279"/>
      <c r="O123" s="573" t="str">
        <f>IF(B124="","",VLOOKUP(B124,入力シート2!$D$3:$AO$103,23,0))</f>
        <v/>
      </c>
      <c r="P123" s="1275" t="str">
        <f>IF(B124="","",VLOOKUP(B124,入力シート2!$D$3:$AO$103,26,0))</f>
        <v/>
      </c>
      <c r="Q123" s="574" t="str">
        <f>IF(B124="","",VLOOKUP(B124,入力シート2!$D$3:$AO$103,27,0))</f>
        <v/>
      </c>
      <c r="R123" s="562" t="str">
        <f>IF(B124="","",VLOOKUP(B124,入力シート2!$D$3:$AO$103,28,0))</f>
        <v/>
      </c>
      <c r="S123" s="1275" t="str">
        <f>IF(B124="","",VLOOKUP(B124,入力シート2!$D$3:$AO$103,34,0))</f>
        <v/>
      </c>
      <c r="T123" s="1275" t="str">
        <f>IF(B124="","",VLOOKUP(B124,入力シート2!$D$3:$AO$103,35,0))</f>
        <v/>
      </c>
      <c r="U123" s="1335" t="str">
        <f>IF(B124="","",VLOOKUP(B124,入力シート2!$D$3:$AO$103,32,0))</f>
        <v/>
      </c>
      <c r="V123" s="1336"/>
      <c r="W123" s="1337"/>
      <c r="X123" s="1257" t="str">
        <f>IF(B124="","",VLOOKUP(B124,入力シート2!$D$3:$AO$103,36,0))</f>
        <v/>
      </c>
      <c r="Y123" s="1257" t="str">
        <f>IF(B124="","",VLOOKUP(B124,入力シート2!$D$3:$AO$103,37,0))</f>
        <v/>
      </c>
      <c r="Z123" s="1260" t="str">
        <f>IF(B124="","",VLOOKUP(B124,入力シート2!$D$3:$AO$103,38,0))</f>
        <v/>
      </c>
      <c r="AA123" s="1355"/>
      <c r="AB123" s="1356"/>
    </row>
    <row r="124" spans="1:34" ht="28" customHeight="1">
      <c r="A124" s="1276"/>
      <c r="B124" s="1273"/>
      <c r="C124" s="1274"/>
      <c r="D124" s="1276"/>
      <c r="E124" s="566" t="str">
        <f>IF(B124="","",VLOOKUP(B124,入力シート2!$D$3:$AO$103,6,0))</f>
        <v/>
      </c>
      <c r="F124" s="567" t="str">
        <f>IF(B124="","",VLOOKUP(B124,入力シート2!$D$3:$AO$103,9,0))</f>
        <v/>
      </c>
      <c r="G124" s="575" t="str">
        <f>IF(B124="","",VLOOKUP(B124,入力シート2!$D$3:$AO$103,11,0))</f>
        <v/>
      </c>
      <c r="H124" s="576" t="str">
        <f>IF(B124="","",VLOOKUP(B124,入力シート2!$D$3:$AO$103,15,0))</f>
        <v/>
      </c>
      <c r="I124" s="1347" t="str">
        <f>IF(B124="","",VLOOKUP(B124,入力シート2!$D$3:$AO$103,19,0))</f>
        <v/>
      </c>
      <c r="J124" s="1348"/>
      <c r="K124" s="568" t="s">
        <v>1187</v>
      </c>
      <c r="L124" s="569" t="str">
        <f>IF(B124="","",VLOOKUP(B124,入力シート2!$D$3:$AO$103,20,0))</f>
        <v/>
      </c>
      <c r="M124" s="1313" t="str">
        <f>IF(B124="","",VLOOKUP(B124,入力シート2!$D$3:$AO$103,22,0))</f>
        <v/>
      </c>
      <c r="N124" s="1314"/>
      <c r="O124" s="1315" t="str">
        <f>IF(B124="","",VLOOKUP(B124,入力シート2!$D$3:$AO$103,24,0)&amp;"～"&amp;VLOOKUP(B124,入力シート2!$D$3:$AO$103,25,0))</f>
        <v/>
      </c>
      <c r="P124" s="1276"/>
      <c r="Q124" s="577" t="str">
        <f>IF(B124="","",VLOOKUP(B124,入力シート2!$D$3:$AO$103,29,0))</f>
        <v/>
      </c>
      <c r="R124" s="578" t="s">
        <v>132</v>
      </c>
      <c r="S124" s="1276"/>
      <c r="T124" s="1276"/>
      <c r="U124" s="1317" t="str">
        <f>IF(B124="","",VLOOKUP(B124,入力シート2!$D$3:$AO$103,33,0))</f>
        <v/>
      </c>
      <c r="V124" s="1318"/>
      <c r="W124" s="1319"/>
      <c r="X124" s="1258"/>
      <c r="Y124" s="1258"/>
      <c r="Z124" s="1261"/>
      <c r="AA124" s="1351"/>
      <c r="AB124" s="1352"/>
    </row>
    <row r="125" spans="1:34" ht="28" customHeight="1">
      <c r="A125" s="1277"/>
      <c r="B125" s="1281" t="str">
        <f>IF(B124="","",VLOOKUP(B124,入力シート2!$D$3:$AO$103,3,0))</f>
        <v/>
      </c>
      <c r="C125" s="1282"/>
      <c r="D125" s="1277"/>
      <c r="E125" s="570" t="str">
        <f>IF(B124="","",VLOOKUP(B124,入力シート2!$D$3:$AO$103,7,0))</f>
        <v/>
      </c>
      <c r="F125" s="571" t="str">
        <f>IF(B124="","",VLOOKUP(B124,入力シート2!$D$3:$AO$103,10,0))</f>
        <v/>
      </c>
      <c r="G125" s="579" t="str">
        <f>IF(B124="","",VLOOKUP(B124,入力シート2!$D$3:$AO$103,14,0))</f>
        <v/>
      </c>
      <c r="H125" s="580" t="str">
        <f>IF(B124="","",VLOOKUP(B124,入力シート2!$D$3:$AO$103,16,0))</f>
        <v/>
      </c>
      <c r="I125" s="1283" t="str">
        <f>IF(B124="","",VLOOKUP(B124,入力シート2!$D$3:$AO$103,21,0))</f>
        <v/>
      </c>
      <c r="J125" s="1333"/>
      <c r="K125" s="1333"/>
      <c r="L125" s="1284"/>
      <c r="M125" s="1283"/>
      <c r="N125" s="1284"/>
      <c r="O125" s="1316"/>
      <c r="P125" s="1277"/>
      <c r="Q125" s="581" t="str">
        <f>IF(B124="","",VLOOKUP(B124,入力シート2!$D$3:$AO$103,30,0))</f>
        <v/>
      </c>
      <c r="R125" s="582" t="str">
        <f>IF(B124="","",VLOOKUP(B124,入力シート2!$D$3:$AO$103,31,0))</f>
        <v/>
      </c>
      <c r="S125" s="1277"/>
      <c r="T125" s="1277"/>
      <c r="U125" s="1298"/>
      <c r="V125" s="1320"/>
      <c r="W125" s="1299"/>
      <c r="X125" s="1259"/>
      <c r="Y125" s="1259"/>
      <c r="Z125" s="1262"/>
      <c r="AA125" s="1353"/>
      <c r="AB125" s="1354"/>
    </row>
    <row r="126" spans="1:34" ht="28" customHeight="1">
      <c r="A126" s="1275">
        <f>$A$10+6</f>
        <v>7</v>
      </c>
      <c r="B126" s="1278" t="str">
        <f>IF(B127="","",VLOOKUP(B127,入力シート2!$D$3:$AO$103,2,0))</f>
        <v/>
      </c>
      <c r="C126" s="1279"/>
      <c r="D126" s="1280" t="str">
        <f>IF(B127="","",VLOOKUP(B127,入力シート2!$D$3:$AO$103,4,0))</f>
        <v/>
      </c>
      <c r="E126" s="563" t="str">
        <f>IF(B127="","",VLOOKUP(B127,入力シート2!$D$3:$AO$103,5,0))</f>
        <v/>
      </c>
      <c r="F126" s="564" t="str">
        <f>IF(B127="","",VLOOKUP(B127,入力シート2!$D$3:$AO$103,8,0))</f>
        <v/>
      </c>
      <c r="G126" s="572" t="s">
        <v>161</v>
      </c>
      <c r="H126" s="572" t="s">
        <v>161</v>
      </c>
      <c r="I126" s="1329" t="str">
        <f>IF(B127="","",VLOOKUP(B127,入力シート2!$D$3:$AO$103,17,0))</f>
        <v/>
      </c>
      <c r="J126" s="1334"/>
      <c r="K126" s="1334"/>
      <c r="L126" s="1279"/>
      <c r="M126" s="1278" t="str">
        <f>IF(B127="","",VLOOKUP(B127,入力シート2!$D$3:$AO$103,18,0))</f>
        <v/>
      </c>
      <c r="N126" s="1279"/>
      <c r="O126" s="573" t="str">
        <f>IF(B127="","",VLOOKUP(B127,入力シート2!$D$3:$AO$103,23,0))</f>
        <v/>
      </c>
      <c r="P126" s="1275" t="str">
        <f>IF(B127="","",VLOOKUP(B127,入力シート2!$D$3:$AO$103,26,0))</f>
        <v/>
      </c>
      <c r="Q126" s="574" t="str">
        <f>IF(B127="","",VLOOKUP(B127,入力シート2!$D$3:$AO$103,27,0))</f>
        <v/>
      </c>
      <c r="R126" s="562" t="str">
        <f>IF(B127="","",VLOOKUP(B127,入力シート2!$D$3:$AO$103,28,0))</f>
        <v/>
      </c>
      <c r="S126" s="1275" t="str">
        <f>IF(B127="","",VLOOKUP(B127,入力シート2!$D$3:$AO$103,34,0))</f>
        <v/>
      </c>
      <c r="T126" s="1275" t="str">
        <f>IF(B127="","",VLOOKUP(B127,入力シート2!$D$3:$AO$103,35,0))</f>
        <v/>
      </c>
      <c r="U126" s="1335" t="str">
        <f>IF(B127="","",VLOOKUP(B127,入力シート2!$D$3:$AO$103,32,0))</f>
        <v/>
      </c>
      <c r="V126" s="1336"/>
      <c r="W126" s="1337"/>
      <c r="X126" s="1257" t="str">
        <f>IF(B127="","",VLOOKUP(B127,入力シート2!$D$3:$AO$103,36,0))</f>
        <v/>
      </c>
      <c r="Y126" s="1257" t="str">
        <f>IF(B127="","",VLOOKUP(B127,入力シート2!$D$3:$AO$103,37,0))</f>
        <v/>
      </c>
      <c r="Z126" s="1260" t="str">
        <f>IF(B127="","",VLOOKUP(B127,入力シート2!$D$3:$AO$103,38,0))</f>
        <v/>
      </c>
      <c r="AA126" s="1355"/>
      <c r="AB126" s="1356"/>
    </row>
    <row r="127" spans="1:34" ht="28" customHeight="1">
      <c r="A127" s="1276"/>
      <c r="B127" s="1273"/>
      <c r="C127" s="1274"/>
      <c r="D127" s="1276"/>
      <c r="E127" s="566" t="str">
        <f>IF(B127="","",VLOOKUP(B127,入力シート2!$D$3:$AO$103,6,0))</f>
        <v/>
      </c>
      <c r="F127" s="567" t="str">
        <f>IF(B127="","",VLOOKUP(B127,入力シート2!$D$3:$AO$103,9,0))</f>
        <v/>
      </c>
      <c r="G127" s="575" t="str">
        <f>IF(B127="","",VLOOKUP(B127,入力シート2!$D$3:$AO$103,11,0))</f>
        <v/>
      </c>
      <c r="H127" s="576" t="str">
        <f>IF(B127="","",VLOOKUP(B127,入力シート2!$D$3:$AO$103,15,0))</f>
        <v/>
      </c>
      <c r="I127" s="1347" t="str">
        <f>IF(B127="","",VLOOKUP(B127,入力シート2!$D$3:$AO$103,19,0))</f>
        <v/>
      </c>
      <c r="J127" s="1348"/>
      <c r="K127" s="568" t="s">
        <v>1187</v>
      </c>
      <c r="L127" s="569" t="str">
        <f>IF(B127="","",VLOOKUP(B127,入力シート2!$D$3:$AO$103,20,0))</f>
        <v/>
      </c>
      <c r="M127" s="1313" t="str">
        <f>IF(B127="","",VLOOKUP(B127,入力シート2!$D$3:$AO$103,22,0))</f>
        <v/>
      </c>
      <c r="N127" s="1314"/>
      <c r="O127" s="1315" t="str">
        <f>IF(B127="","",VLOOKUP(B127,入力シート2!$D$3:$AO$103,24,0)&amp;"～"&amp;VLOOKUP(B127,入力シート2!$D$3:$AO$103,25,0))</f>
        <v/>
      </c>
      <c r="P127" s="1276"/>
      <c r="Q127" s="577" t="str">
        <f>IF(B127="","",VLOOKUP(B127,入力シート2!$D$3:$AO$103,29,0))</f>
        <v/>
      </c>
      <c r="R127" s="578" t="s">
        <v>132</v>
      </c>
      <c r="S127" s="1276"/>
      <c r="T127" s="1276"/>
      <c r="U127" s="1317" t="str">
        <f>IF(B127="","",VLOOKUP(B127,入力シート2!$D$3:$AO$103,33,0))</f>
        <v/>
      </c>
      <c r="V127" s="1318"/>
      <c r="W127" s="1319"/>
      <c r="X127" s="1258"/>
      <c r="Y127" s="1258"/>
      <c r="Z127" s="1261"/>
      <c r="AA127" s="1351"/>
      <c r="AB127" s="1352"/>
    </row>
    <row r="128" spans="1:34" ht="28" customHeight="1">
      <c r="A128" s="1277"/>
      <c r="B128" s="1281" t="str">
        <f>IF(B127="","",VLOOKUP(B127,入力シート2!$D$3:$AO$103,3,0))</f>
        <v/>
      </c>
      <c r="C128" s="1282"/>
      <c r="D128" s="1277"/>
      <c r="E128" s="570" t="str">
        <f>IF(B127="","",VLOOKUP(B127,入力シート2!$D$3:$AO$103,7,0))</f>
        <v/>
      </c>
      <c r="F128" s="571" t="str">
        <f>IF(B127="","",VLOOKUP(B127,入力シート2!$D$3:$AO$103,10,0))</f>
        <v/>
      </c>
      <c r="G128" s="579" t="str">
        <f>IF(B127="","",VLOOKUP(B127,入力シート2!$D$3:$AO$103,14,0))</f>
        <v/>
      </c>
      <c r="H128" s="580" t="str">
        <f>IF(B127="","",VLOOKUP(B127,入力シート2!$D$3:$AO$103,16,0))</f>
        <v/>
      </c>
      <c r="I128" s="1283" t="str">
        <f>IF(B127="","",VLOOKUP(B127,入力シート2!$D$3:$AO$103,21,0))</f>
        <v/>
      </c>
      <c r="J128" s="1333"/>
      <c r="K128" s="1333"/>
      <c r="L128" s="1284"/>
      <c r="M128" s="1283"/>
      <c r="N128" s="1284"/>
      <c r="O128" s="1316"/>
      <c r="P128" s="1277"/>
      <c r="Q128" s="581" t="str">
        <f>IF(B127="","",VLOOKUP(B127,入力シート2!$D$3:$AO$103,30,0))</f>
        <v/>
      </c>
      <c r="R128" s="582" t="str">
        <f>IF(B127="","",VLOOKUP(B127,入力シート2!$D$3:$AO$103,31,0))</f>
        <v/>
      </c>
      <c r="S128" s="1277"/>
      <c r="T128" s="1277"/>
      <c r="U128" s="1298"/>
      <c r="V128" s="1320"/>
      <c r="W128" s="1299"/>
      <c r="X128" s="1259"/>
      <c r="Y128" s="1259"/>
      <c r="Z128" s="1262"/>
      <c r="AA128" s="1353"/>
      <c r="AB128" s="1354"/>
    </row>
    <row r="129" spans="1:28" ht="28" customHeight="1">
      <c r="A129" s="1275">
        <f>$A$10+7</f>
        <v>8</v>
      </c>
      <c r="B129" s="1278" t="str">
        <f>IF(B130="","",VLOOKUP(B130,入力シート2!$D$3:$AO$103,2,0))</f>
        <v/>
      </c>
      <c r="C129" s="1279"/>
      <c r="D129" s="1280" t="str">
        <f>IF(B130="","",VLOOKUP(B130,入力シート2!$D$3:$AO$103,4,0))</f>
        <v/>
      </c>
      <c r="E129" s="563" t="str">
        <f>IF(B130="","",VLOOKUP(B130,入力シート2!$D$3:$AO$103,5,0))</f>
        <v/>
      </c>
      <c r="F129" s="564" t="str">
        <f>IF(B130="","",VLOOKUP(B130,入力シート2!$D$3:$AO$103,8,0))</f>
        <v/>
      </c>
      <c r="G129" s="572" t="s">
        <v>161</v>
      </c>
      <c r="H129" s="572" t="s">
        <v>161</v>
      </c>
      <c r="I129" s="1329" t="str">
        <f>IF(B130="","",VLOOKUP(B130,入力シート2!$D$3:$AO$103,17,0))</f>
        <v/>
      </c>
      <c r="J129" s="1334"/>
      <c r="K129" s="1334"/>
      <c r="L129" s="1279"/>
      <c r="M129" s="1278" t="str">
        <f>IF(B130="","",VLOOKUP(B130,入力シート2!$D$3:$AO$103,18,0))</f>
        <v/>
      </c>
      <c r="N129" s="1279"/>
      <c r="O129" s="573" t="str">
        <f>IF(B130="","",VLOOKUP(B130,入力シート2!$D$3:$AO$103,23,0))</f>
        <v/>
      </c>
      <c r="P129" s="1275" t="str">
        <f>IF(B130="","",VLOOKUP(B130,入力シート2!$D$3:$AO$103,26,0))</f>
        <v/>
      </c>
      <c r="Q129" s="574" t="str">
        <f>IF(B130="","",VLOOKUP(B130,入力シート2!$D$3:$AO$103,27,0))</f>
        <v/>
      </c>
      <c r="R129" s="562" t="str">
        <f>IF(B130="","",VLOOKUP(B130,入力シート2!$D$3:$AO$103,28,0))</f>
        <v/>
      </c>
      <c r="S129" s="1275" t="str">
        <f>IF(B130="","",VLOOKUP(B130,入力シート2!$D$3:$AO$103,34,0))</f>
        <v/>
      </c>
      <c r="T129" s="1275" t="str">
        <f>IF(B130="","",VLOOKUP(B130,入力シート2!$D$3:$AO$103,35,0))</f>
        <v/>
      </c>
      <c r="U129" s="1335" t="str">
        <f>IF(B130="","",VLOOKUP(B130,入力シート2!$D$3:$AO$103,32,0))</f>
        <v/>
      </c>
      <c r="V129" s="1336"/>
      <c r="W129" s="1337"/>
      <c r="X129" s="1257" t="str">
        <f>IF(B130="","",VLOOKUP(B130,入力シート2!$D$3:$AO$103,36,0))</f>
        <v/>
      </c>
      <c r="Y129" s="1257" t="str">
        <f>IF(B130="","",VLOOKUP(B130,入力シート2!$D$3:$AO$103,37,0))</f>
        <v/>
      </c>
      <c r="Z129" s="1260" t="str">
        <f>IF(B130="","",VLOOKUP(B130,入力シート2!$D$3:$AO$103,38,0))</f>
        <v/>
      </c>
      <c r="AA129" s="1355"/>
      <c r="AB129" s="1356"/>
    </row>
    <row r="130" spans="1:28" ht="28" customHeight="1">
      <c r="A130" s="1276"/>
      <c r="B130" s="1273"/>
      <c r="C130" s="1274"/>
      <c r="D130" s="1276"/>
      <c r="E130" s="566" t="str">
        <f>IF(B130="","",VLOOKUP(B130,入力シート2!$D$3:$AO$103,6,0))</f>
        <v/>
      </c>
      <c r="F130" s="567" t="str">
        <f>IF(B130="","",VLOOKUP(B130,入力シート2!$D$3:$AO$103,9,0))</f>
        <v/>
      </c>
      <c r="G130" s="575" t="str">
        <f>IF(B130="","",VLOOKUP(B130,入力シート2!$D$3:$AO$103,11,0))</f>
        <v/>
      </c>
      <c r="H130" s="576" t="str">
        <f>IF(B130="","",VLOOKUP(B130,入力シート2!$D$3:$AO$103,15,0))</f>
        <v/>
      </c>
      <c r="I130" s="1347" t="str">
        <f>IF(B130="","",VLOOKUP(B130,入力シート2!$D$3:$AO$103,19,0))</f>
        <v/>
      </c>
      <c r="J130" s="1348"/>
      <c r="K130" s="568" t="s">
        <v>1187</v>
      </c>
      <c r="L130" s="569" t="str">
        <f>IF(B130="","",VLOOKUP(B130,入力シート2!$D$3:$AO$103,20,0))</f>
        <v/>
      </c>
      <c r="M130" s="1313" t="str">
        <f>IF(B130="","",VLOOKUP(B130,入力シート2!$D$3:$AO$103,22,0))</f>
        <v/>
      </c>
      <c r="N130" s="1314"/>
      <c r="O130" s="1315" t="str">
        <f>IF(B130="","",VLOOKUP(B130,入力シート2!$D$3:$AO$103,24,0)&amp;"～"&amp;VLOOKUP(B130,入力シート2!$D$3:$AO$103,25,0))</f>
        <v/>
      </c>
      <c r="P130" s="1276"/>
      <c r="Q130" s="577" t="str">
        <f>IF(B130="","",VLOOKUP(B130,入力シート2!$D$3:$AO$103,29,0))</f>
        <v/>
      </c>
      <c r="R130" s="578" t="s">
        <v>132</v>
      </c>
      <c r="S130" s="1276"/>
      <c r="T130" s="1276"/>
      <c r="U130" s="1317" t="str">
        <f>IF(B130="","",VLOOKUP(B130,入力シート2!$D$3:$AO$103,33,0))</f>
        <v/>
      </c>
      <c r="V130" s="1318"/>
      <c r="W130" s="1319"/>
      <c r="X130" s="1258"/>
      <c r="Y130" s="1258"/>
      <c r="Z130" s="1261"/>
      <c r="AA130" s="1351"/>
      <c r="AB130" s="1352"/>
    </row>
    <row r="131" spans="1:28" ht="28" customHeight="1">
      <c r="A131" s="1277"/>
      <c r="B131" s="1281" t="str">
        <f>IF(B130="","",VLOOKUP(B130,入力シート2!$D$3:$AO$103,3,0))</f>
        <v/>
      </c>
      <c r="C131" s="1282"/>
      <c r="D131" s="1277"/>
      <c r="E131" s="570" t="str">
        <f>IF(B130="","",VLOOKUP(B130,入力シート2!$D$3:$AO$103,7,0))</f>
        <v/>
      </c>
      <c r="F131" s="571" t="str">
        <f>IF(B130="","",VLOOKUP(B130,入力シート2!$D$3:$AO$103,10,0))</f>
        <v/>
      </c>
      <c r="G131" s="579" t="str">
        <f>IF(B130="","",VLOOKUP(B130,入力シート2!$D$3:$AO$103,14,0))</f>
        <v/>
      </c>
      <c r="H131" s="580" t="str">
        <f>IF(B130="","",VLOOKUP(B130,入力シート2!$D$3:$AO$103,16,0))</f>
        <v/>
      </c>
      <c r="I131" s="1283" t="str">
        <f>IF(B130="","",VLOOKUP(B130,入力シート2!$D$3:$AO$103,21,0))</f>
        <v/>
      </c>
      <c r="J131" s="1333"/>
      <c r="K131" s="1333"/>
      <c r="L131" s="1284"/>
      <c r="M131" s="1283"/>
      <c r="N131" s="1284"/>
      <c r="O131" s="1316"/>
      <c r="P131" s="1277"/>
      <c r="Q131" s="581" t="str">
        <f>IF(B130="","",VLOOKUP(B130,入力シート2!$D$3:$AO$103,30,0))</f>
        <v/>
      </c>
      <c r="R131" s="582" t="str">
        <f>IF(B130="","",VLOOKUP(B130,入力シート2!$D$3:$AO$103,31,0))</f>
        <v/>
      </c>
      <c r="S131" s="1277"/>
      <c r="T131" s="1277"/>
      <c r="U131" s="1298"/>
      <c r="V131" s="1320"/>
      <c r="W131" s="1299"/>
      <c r="X131" s="1259"/>
      <c r="Y131" s="1259"/>
      <c r="Z131" s="1262"/>
      <c r="AA131" s="1353"/>
      <c r="AB131" s="1354"/>
    </row>
    <row r="132" spans="1:28" ht="28" customHeight="1">
      <c r="A132" s="1275">
        <f>$A$10+8</f>
        <v>9</v>
      </c>
      <c r="B132" s="1278" t="str">
        <f>IF(B133="","",VLOOKUP(B133,入力シート2!$D$3:$AO$103,2,0))</f>
        <v/>
      </c>
      <c r="C132" s="1279"/>
      <c r="D132" s="1280" t="str">
        <f>IF(B133="","",VLOOKUP(B133,入力シート2!$D$3:$AO$103,4,0))</f>
        <v/>
      </c>
      <c r="E132" s="563" t="str">
        <f>IF(B133="","",VLOOKUP(B133,入力シート2!$D$3:$AO$103,5,0))</f>
        <v/>
      </c>
      <c r="F132" s="564" t="str">
        <f>IF(B133="","",VLOOKUP(B133,入力シート2!$D$3:$AO$103,8,0))</f>
        <v/>
      </c>
      <c r="G132" s="572" t="s">
        <v>161</v>
      </c>
      <c r="H132" s="572" t="s">
        <v>161</v>
      </c>
      <c r="I132" s="1329" t="str">
        <f>IF(B133="","",VLOOKUP(B133,入力シート2!$D$3:$AO$103,17,0))</f>
        <v/>
      </c>
      <c r="J132" s="1334"/>
      <c r="K132" s="1334"/>
      <c r="L132" s="1279"/>
      <c r="M132" s="1278" t="str">
        <f>IF(B133="","",VLOOKUP(B133,入力シート2!$D$3:$AO$103,18,0))</f>
        <v/>
      </c>
      <c r="N132" s="1279"/>
      <c r="O132" s="573" t="str">
        <f>IF(B133="","",VLOOKUP(B133,入力シート2!$D$3:$AO$103,23,0))</f>
        <v/>
      </c>
      <c r="P132" s="1275" t="str">
        <f>IF(B133="","",VLOOKUP(B133,入力シート2!$D$3:$AO$103,26,0))</f>
        <v/>
      </c>
      <c r="Q132" s="574" t="str">
        <f>IF(B133="","",VLOOKUP(B133,入力シート2!$D$3:$AO$103,27,0))</f>
        <v/>
      </c>
      <c r="R132" s="562" t="str">
        <f>IF(B133="","",VLOOKUP(B133,入力シート2!$D$3:$AO$103,28,0))</f>
        <v/>
      </c>
      <c r="S132" s="1275" t="str">
        <f>IF(B133="","",VLOOKUP(B133,入力シート2!$D$3:$AO$103,34,0))</f>
        <v/>
      </c>
      <c r="T132" s="1275" t="str">
        <f>IF(B133="","",VLOOKUP(B133,入力シート2!$D$3:$AO$103,35,0))</f>
        <v/>
      </c>
      <c r="U132" s="1335" t="str">
        <f>IF(B133="","",VLOOKUP(B133,入力シート2!$D$3:$AO$103,32,0))</f>
        <v/>
      </c>
      <c r="V132" s="1336"/>
      <c r="W132" s="1337"/>
      <c r="X132" s="1257" t="str">
        <f>IF(B133="","",VLOOKUP(B133,入力シート2!$D$3:$AO$103,36,0))</f>
        <v/>
      </c>
      <c r="Y132" s="1257" t="str">
        <f>IF(B133="","",VLOOKUP(B133,入力シート2!$D$3:$AO$103,37,0))</f>
        <v/>
      </c>
      <c r="Z132" s="1260" t="str">
        <f>IF(B133="","",VLOOKUP(B133,入力シート2!$D$3:$AO$103,38,0))</f>
        <v/>
      </c>
      <c r="AA132" s="1355"/>
      <c r="AB132" s="1356"/>
    </row>
    <row r="133" spans="1:28" ht="28" customHeight="1">
      <c r="A133" s="1276"/>
      <c r="B133" s="1273"/>
      <c r="C133" s="1274"/>
      <c r="D133" s="1276"/>
      <c r="E133" s="566" t="str">
        <f>IF(B133="","",VLOOKUP(B133,入力シート2!$D$3:$AO$103,6,0))</f>
        <v/>
      </c>
      <c r="F133" s="567" t="str">
        <f>IF(B133="","",VLOOKUP(B133,入力シート2!$D$3:$AO$103,9,0))</f>
        <v/>
      </c>
      <c r="G133" s="575" t="str">
        <f>IF(B133="","",VLOOKUP(B133,入力シート2!$D$3:$AO$103,11,0))</f>
        <v/>
      </c>
      <c r="H133" s="576" t="str">
        <f>IF(B133="","",VLOOKUP(B133,入力シート2!$D$3:$AO$103,15,0))</f>
        <v/>
      </c>
      <c r="I133" s="1347" t="str">
        <f>IF(B133="","",VLOOKUP(B133,入力シート2!$D$3:$AO$103,19,0))</f>
        <v/>
      </c>
      <c r="J133" s="1348"/>
      <c r="K133" s="568" t="s">
        <v>1187</v>
      </c>
      <c r="L133" s="569" t="str">
        <f>IF(B133="","",VLOOKUP(B133,入力シート2!$D$3:$AO$103,20,0))</f>
        <v/>
      </c>
      <c r="M133" s="1313" t="str">
        <f>IF(B133="","",VLOOKUP(B133,入力シート2!$D$3:$AO$103,22,0))</f>
        <v/>
      </c>
      <c r="N133" s="1314"/>
      <c r="O133" s="1315" t="str">
        <f>IF(B133="","",VLOOKUP(B133,入力シート2!$D$3:$AO$103,24,0)&amp;"～"&amp;VLOOKUP(B133,入力シート2!$D$3:$AO$103,25,0))</f>
        <v/>
      </c>
      <c r="P133" s="1276"/>
      <c r="Q133" s="577" t="str">
        <f>IF(B133="","",VLOOKUP(B133,入力シート2!$D$3:$AO$103,29,0))</f>
        <v/>
      </c>
      <c r="R133" s="578" t="s">
        <v>132</v>
      </c>
      <c r="S133" s="1276"/>
      <c r="T133" s="1276"/>
      <c r="U133" s="1317" t="str">
        <f>IF(B133="","",VLOOKUP(B133,入力シート2!$D$3:$AO$103,33,0))</f>
        <v/>
      </c>
      <c r="V133" s="1318"/>
      <c r="W133" s="1319"/>
      <c r="X133" s="1258"/>
      <c r="Y133" s="1258"/>
      <c r="Z133" s="1261"/>
      <c r="AA133" s="1351"/>
      <c r="AB133" s="1352"/>
    </row>
    <row r="134" spans="1:28" ht="28" customHeight="1">
      <c r="A134" s="1277"/>
      <c r="B134" s="1281" t="str">
        <f>IF(B133="","",VLOOKUP(B133,入力シート2!$D$3:$AO$103,3,0))</f>
        <v/>
      </c>
      <c r="C134" s="1282"/>
      <c r="D134" s="1277"/>
      <c r="E134" s="570" t="str">
        <f>IF(B133="","",VLOOKUP(B133,入力シート2!$D$3:$AO$103,7,0))</f>
        <v/>
      </c>
      <c r="F134" s="571" t="str">
        <f>IF(B133="","",VLOOKUP(B133,入力シート2!$D$3:$AO$103,10,0))</f>
        <v/>
      </c>
      <c r="G134" s="579" t="str">
        <f>IF(B133="","",VLOOKUP(B133,入力シート2!$D$3:$AO$103,14,0))</f>
        <v/>
      </c>
      <c r="H134" s="580" t="str">
        <f>IF(B133="","",VLOOKUP(B133,入力シート2!$D$3:$AO$103,16,0))</f>
        <v/>
      </c>
      <c r="I134" s="1283" t="str">
        <f>IF(B133="","",VLOOKUP(B133,入力シート2!$D$3:$AO$103,21,0))</f>
        <v/>
      </c>
      <c r="J134" s="1333"/>
      <c r="K134" s="1333"/>
      <c r="L134" s="1284"/>
      <c r="M134" s="1283"/>
      <c r="N134" s="1284"/>
      <c r="O134" s="1316"/>
      <c r="P134" s="1277"/>
      <c r="Q134" s="581" t="str">
        <f>IF(B133="","",VLOOKUP(B133,入力シート2!$D$3:$AO$103,30,0))</f>
        <v/>
      </c>
      <c r="R134" s="582" t="str">
        <f>IF(B133="","",VLOOKUP(B133,入力シート2!$D$3:$AO$103,31,0))</f>
        <v/>
      </c>
      <c r="S134" s="1277"/>
      <c r="T134" s="1277"/>
      <c r="U134" s="1298"/>
      <c r="V134" s="1320"/>
      <c r="W134" s="1299"/>
      <c r="X134" s="1259"/>
      <c r="Y134" s="1259"/>
      <c r="Z134" s="1262"/>
      <c r="AA134" s="1353"/>
      <c r="AB134" s="1354"/>
    </row>
    <row r="135" spans="1:28" ht="28" customHeight="1">
      <c r="A135" s="1275">
        <f>$A$10+9</f>
        <v>10</v>
      </c>
      <c r="B135" s="1278" t="str">
        <f>IF(B136="","",VLOOKUP(B136,入力シート2!$D$3:$AO$103,2,0))</f>
        <v/>
      </c>
      <c r="C135" s="1279"/>
      <c r="D135" s="1280" t="str">
        <f>IF(B136="","",VLOOKUP(B136,入力シート2!$D$3:$AO$103,4,0))</f>
        <v/>
      </c>
      <c r="E135" s="563" t="str">
        <f>IF(B136="","",VLOOKUP(B136,入力シート2!$D$3:$AO$103,5,0))</f>
        <v/>
      </c>
      <c r="F135" s="564" t="str">
        <f>IF(B136="","",VLOOKUP(B136,入力シート2!$D$3:$AO$103,8,0))</f>
        <v/>
      </c>
      <c r="G135" s="572" t="s">
        <v>161</v>
      </c>
      <c r="H135" s="572" t="s">
        <v>161</v>
      </c>
      <c r="I135" s="1329" t="str">
        <f>IF(B136="","",VLOOKUP(B136,入力シート2!$D$3:$AO$103,17,0))</f>
        <v/>
      </c>
      <c r="J135" s="1334"/>
      <c r="K135" s="1334"/>
      <c r="L135" s="1279"/>
      <c r="M135" s="1278" t="str">
        <f>IF(B136="","",VLOOKUP(B136,入力シート2!$D$3:$AO$103,18,0))</f>
        <v/>
      </c>
      <c r="N135" s="1279"/>
      <c r="O135" s="573" t="str">
        <f>IF(B136="","",VLOOKUP(B136,入力シート2!$D$3:$AO$103,23,0))</f>
        <v/>
      </c>
      <c r="P135" s="1275" t="str">
        <f>IF(B136="","",VLOOKUP(B136,入力シート2!$D$3:$AO$103,26,0))</f>
        <v/>
      </c>
      <c r="Q135" s="574" t="str">
        <f>IF(B136="","",VLOOKUP(B136,入力シート2!$D$3:$AO$103,27,0))</f>
        <v/>
      </c>
      <c r="R135" s="562" t="str">
        <f>IF(B136="","",VLOOKUP(B136,入力シート2!$D$3:$AO$103,28,0))</f>
        <v/>
      </c>
      <c r="S135" s="1275" t="str">
        <f>IF(B136="","",VLOOKUP(B136,入力シート2!$D$3:$AO$103,34,0))</f>
        <v/>
      </c>
      <c r="T135" s="1275" t="str">
        <f>IF(B136="","",VLOOKUP(B136,入力シート2!$D$3:$AO$103,35,0))</f>
        <v/>
      </c>
      <c r="U135" s="1335" t="str">
        <f>IF(B136="","",VLOOKUP(B136,入力シート2!$D$3:$AO$103,32,0))</f>
        <v/>
      </c>
      <c r="V135" s="1336"/>
      <c r="W135" s="1337"/>
      <c r="X135" s="1257" t="str">
        <f>IF(B136="","",VLOOKUP(B136,入力シート2!$D$3:$AO$103,36,0))</f>
        <v/>
      </c>
      <c r="Y135" s="1257" t="str">
        <f>IF(B136="","",VLOOKUP(B136,入力シート2!$D$3:$AO$103,37,0))</f>
        <v/>
      </c>
      <c r="Z135" s="1260" t="str">
        <f>IF(B136="","",VLOOKUP(B136,入力シート2!$D$3:$AO$103,38,0))</f>
        <v/>
      </c>
      <c r="AA135" s="1355"/>
      <c r="AB135" s="1356"/>
    </row>
    <row r="136" spans="1:28" ht="28" customHeight="1">
      <c r="A136" s="1276"/>
      <c r="B136" s="1273"/>
      <c r="C136" s="1274"/>
      <c r="D136" s="1276"/>
      <c r="E136" s="566" t="str">
        <f>IF(B136="","",VLOOKUP(B136,入力シート2!$D$3:$AO$103,6,0))</f>
        <v/>
      </c>
      <c r="F136" s="567" t="str">
        <f>IF(B136="","",VLOOKUP(B136,入力シート2!$D$3:$AO$103,9,0))</f>
        <v/>
      </c>
      <c r="G136" s="575" t="str">
        <f>IF(B136="","",VLOOKUP(B136,入力シート2!$D$3:$AO$103,11,0))</f>
        <v/>
      </c>
      <c r="H136" s="576" t="str">
        <f>IF(B136="","",VLOOKUP(B136,入力シート2!$D$3:$AO$103,15,0))</f>
        <v/>
      </c>
      <c r="I136" s="1347" t="str">
        <f>IF(B136="","",VLOOKUP(B136,入力シート2!$D$3:$AO$103,19,0))</f>
        <v/>
      </c>
      <c r="J136" s="1348"/>
      <c r="K136" s="568" t="s">
        <v>1187</v>
      </c>
      <c r="L136" s="569" t="str">
        <f>IF(B136="","",VLOOKUP(B136,入力シート2!$D$3:$AO$103,20,0))</f>
        <v/>
      </c>
      <c r="M136" s="1313" t="str">
        <f>IF(B136="","",VLOOKUP(B136,入力シート2!$D$3:$AO$103,22,0))</f>
        <v/>
      </c>
      <c r="N136" s="1314"/>
      <c r="O136" s="1315" t="str">
        <f>IF(B136="","",VLOOKUP(B136,入力シート2!$D$3:$AO$103,24,0)&amp;"～"&amp;VLOOKUP(B136,入力シート2!$D$3:$AO$103,25,0))</f>
        <v/>
      </c>
      <c r="P136" s="1276"/>
      <c r="Q136" s="577" t="str">
        <f>IF(B136="","",VLOOKUP(B136,入力シート2!$D$3:$AO$103,29,0))</f>
        <v/>
      </c>
      <c r="R136" s="578" t="s">
        <v>132</v>
      </c>
      <c r="S136" s="1276"/>
      <c r="T136" s="1276"/>
      <c r="U136" s="1317" t="str">
        <f>IF(B136="","",VLOOKUP(B136,入力シート2!$D$3:$AO$103,33,0))</f>
        <v/>
      </c>
      <c r="V136" s="1318"/>
      <c r="W136" s="1319"/>
      <c r="X136" s="1258"/>
      <c r="Y136" s="1258"/>
      <c r="Z136" s="1261"/>
      <c r="AA136" s="1351"/>
      <c r="AB136" s="1352"/>
    </row>
    <row r="137" spans="1:28" ht="28" customHeight="1">
      <c r="A137" s="1277"/>
      <c r="B137" s="1281" t="str">
        <f>IF(B136="","",VLOOKUP(B136,入力シート2!$D$3:$AO$103,3,0))</f>
        <v/>
      </c>
      <c r="C137" s="1282"/>
      <c r="D137" s="1277"/>
      <c r="E137" s="570" t="str">
        <f>IF(B136="","",VLOOKUP(B136,入力シート2!$D$3:$AO$103,7,0))</f>
        <v/>
      </c>
      <c r="F137" s="571" t="str">
        <f>IF(B136="","",VLOOKUP(B136,入力シート2!$D$3:$AO$103,10,0))</f>
        <v/>
      </c>
      <c r="G137" s="579" t="str">
        <f>IF(B136="","",VLOOKUP(B136,入力シート2!$D$3:$AO$103,14,0))</f>
        <v/>
      </c>
      <c r="H137" s="580" t="str">
        <f>IF(B136="","",VLOOKUP(B136,入力シート2!$D$3:$AO$103,16,0))</f>
        <v/>
      </c>
      <c r="I137" s="1283" t="str">
        <f>IF(B136="","",VLOOKUP(B136,入力シート2!$D$3:$AO$103,21,0))</f>
        <v/>
      </c>
      <c r="J137" s="1333"/>
      <c r="K137" s="1333"/>
      <c r="L137" s="1284"/>
      <c r="M137" s="1283"/>
      <c r="N137" s="1284"/>
      <c r="O137" s="1316"/>
      <c r="P137" s="1277"/>
      <c r="Q137" s="581" t="str">
        <f>IF(B136="","",VLOOKUP(B136,入力シート2!$D$3:$AO$103,30,0))</f>
        <v/>
      </c>
      <c r="R137" s="582" t="str">
        <f>IF(B136="","",VLOOKUP(B136,入力シート2!$D$3:$AO$103,31,0))</f>
        <v/>
      </c>
      <c r="S137" s="1277"/>
      <c r="T137" s="1277"/>
      <c r="U137" s="1298"/>
      <c r="V137" s="1320"/>
      <c r="W137" s="1299"/>
      <c r="X137" s="1259"/>
      <c r="Y137" s="1259"/>
      <c r="Z137" s="1262"/>
      <c r="AA137" s="1353"/>
      <c r="AB137" s="1354"/>
    </row>
    <row r="138" spans="1:28" s="587" customFormat="1" ht="18" customHeight="1">
      <c r="A138" s="584" t="s">
        <v>162</v>
      </c>
      <c r="B138" s="585"/>
      <c r="C138" s="586"/>
      <c r="E138" s="588"/>
      <c r="F138" s="588"/>
      <c r="O138" s="589"/>
      <c r="P138" s="590" t="s">
        <v>163</v>
      </c>
      <c r="Q138" s="591" t="s">
        <v>164</v>
      </c>
      <c r="R138" s="592"/>
      <c r="U138" s="560"/>
      <c r="V138" s="560"/>
      <c r="W138" s="560"/>
    </row>
    <row r="139" spans="1:28" s="587" customFormat="1" ht="18" customHeight="1">
      <c r="A139" s="568"/>
      <c r="B139" s="593" t="s">
        <v>185</v>
      </c>
      <c r="E139" s="588"/>
      <c r="F139" s="588"/>
      <c r="O139" s="589"/>
      <c r="P139" s="533"/>
      <c r="Q139" s="558" t="s">
        <v>165</v>
      </c>
      <c r="R139" s="592"/>
    </row>
    <row r="140" spans="1:28" s="587" customFormat="1" ht="18" customHeight="1">
      <c r="A140" s="568"/>
      <c r="B140" s="593" t="s">
        <v>166</v>
      </c>
      <c r="E140" s="588"/>
      <c r="F140" s="588"/>
      <c r="O140" s="589"/>
      <c r="P140" s="533"/>
      <c r="Q140" s="558" t="s">
        <v>167</v>
      </c>
      <c r="R140" s="592"/>
      <c r="U140" s="560"/>
      <c r="V140" s="560"/>
      <c r="W140" s="560"/>
      <c r="X140" s="594"/>
    </row>
    <row r="141" spans="1:28" s="587" customFormat="1" ht="18" customHeight="1">
      <c r="A141" s="568"/>
      <c r="B141" s="593" t="s">
        <v>168</v>
      </c>
      <c r="E141" s="588"/>
      <c r="F141" s="588"/>
      <c r="O141" s="589"/>
      <c r="P141" s="590" t="s">
        <v>169</v>
      </c>
      <c r="Q141" s="558" t="s">
        <v>170</v>
      </c>
      <c r="R141" s="592"/>
      <c r="U141" s="560"/>
      <c r="V141" s="560"/>
      <c r="W141" s="560"/>
      <c r="X141" s="594"/>
    </row>
    <row r="142" spans="1:28" s="587" customFormat="1" ht="18" customHeight="1">
      <c r="A142" s="568"/>
      <c r="B142" s="593" t="s">
        <v>171</v>
      </c>
      <c r="E142" s="588"/>
      <c r="F142" s="588"/>
      <c r="O142" s="589"/>
      <c r="P142" s="590" t="s">
        <v>172</v>
      </c>
      <c r="Q142" s="558" t="s">
        <v>173</v>
      </c>
      <c r="R142" s="592"/>
      <c r="U142" s="560"/>
      <c r="V142" s="560"/>
      <c r="W142" s="560"/>
      <c r="X142" s="594"/>
    </row>
    <row r="143" spans="1:28" s="587" customFormat="1" ht="18" customHeight="1">
      <c r="A143" s="568"/>
      <c r="B143" s="593" t="s">
        <v>174</v>
      </c>
      <c r="E143" s="588"/>
      <c r="F143" s="588"/>
      <c r="O143" s="589"/>
      <c r="P143" s="589"/>
      <c r="Q143" s="558" t="s">
        <v>175</v>
      </c>
      <c r="R143" s="592"/>
      <c r="X143" s="594"/>
    </row>
    <row r="144" spans="1:28" s="587" customFormat="1" ht="18" customHeight="1">
      <c r="A144" s="568"/>
      <c r="B144" s="593" t="s">
        <v>186</v>
      </c>
      <c r="E144" s="588"/>
      <c r="F144" s="588"/>
      <c r="O144" s="589"/>
      <c r="P144" s="590" t="s">
        <v>176</v>
      </c>
      <c r="Q144" s="558" t="s">
        <v>177</v>
      </c>
      <c r="R144" s="592"/>
      <c r="X144" s="594"/>
    </row>
    <row r="145" spans="1:34" s="587" customFormat="1" ht="18" customHeight="1">
      <c r="A145" s="568"/>
      <c r="B145" s="593" t="s">
        <v>187</v>
      </c>
      <c r="E145" s="588"/>
      <c r="F145" s="588"/>
      <c r="O145" s="589"/>
      <c r="P145" s="590" t="s">
        <v>178</v>
      </c>
      <c r="Q145" s="558" t="s">
        <v>179</v>
      </c>
      <c r="R145" s="592"/>
    </row>
    <row r="146" spans="1:34" s="587" customFormat="1" ht="18" customHeight="1">
      <c r="A146" s="568"/>
      <c r="B146" s="593" t="s">
        <v>188</v>
      </c>
      <c r="E146" s="588"/>
      <c r="F146" s="588"/>
      <c r="O146" s="589"/>
      <c r="P146" s="590" t="s">
        <v>180</v>
      </c>
      <c r="Q146" s="558" t="s">
        <v>181</v>
      </c>
      <c r="R146" s="592"/>
      <c r="AB146" s="595"/>
    </row>
    <row r="147" spans="1:34" s="596" customFormat="1" ht="18" customHeight="1">
      <c r="A147" s="568"/>
      <c r="B147" s="593" t="s">
        <v>189</v>
      </c>
      <c r="E147" s="597"/>
      <c r="F147" s="597"/>
      <c r="O147" s="589"/>
      <c r="P147" s="590" t="s">
        <v>182</v>
      </c>
      <c r="Q147" s="558" t="s">
        <v>183</v>
      </c>
      <c r="R147" s="598"/>
    </row>
    <row r="148" spans="1:34" ht="18.75" customHeight="1">
      <c r="A148" s="1268" t="s">
        <v>194</v>
      </c>
      <c r="B148" s="1269"/>
      <c r="C148" s="1270"/>
    </row>
    <row r="149" spans="1:34" ht="32.25" customHeight="1">
      <c r="C149" s="1368" t="str">
        <f>工事情報入力!C$6</f>
        <v>道路改良工事・道路橋りょう改築工事合併工事（●●・Ｒ▲-▲）（週休２日）</v>
      </c>
      <c r="D149" s="1369"/>
      <c r="E149" s="1369"/>
      <c r="F149" s="1369"/>
      <c r="G149" s="1369"/>
      <c r="H149" s="536" t="s">
        <v>129</v>
      </c>
      <c r="I149" s="537"/>
      <c r="J149" s="538"/>
      <c r="K149" s="538"/>
      <c r="L149" s="538"/>
      <c r="M149" s="537"/>
      <c r="N149" s="533" t="s">
        <v>130</v>
      </c>
      <c r="Y149" s="539" t="s">
        <v>131</v>
      </c>
      <c r="Z149" s="540" t="s">
        <v>132</v>
      </c>
      <c r="AA149" s="541"/>
    </row>
    <row r="150" spans="1:34" ht="22.5" customHeight="1">
      <c r="A150" s="1271" t="s">
        <v>19</v>
      </c>
      <c r="B150" s="1272"/>
      <c r="C150" s="1369"/>
      <c r="D150" s="1369"/>
      <c r="E150" s="1369"/>
      <c r="F150" s="1369"/>
      <c r="G150" s="1369"/>
      <c r="H150" s="544" t="s">
        <v>3</v>
      </c>
      <c r="I150" s="1349">
        <f>入力シート2!$D$2</f>
        <v>45527</v>
      </c>
      <c r="J150" s="1349"/>
      <c r="K150" s="545" t="s">
        <v>133</v>
      </c>
      <c r="L150" s="546"/>
      <c r="M150" s="537"/>
      <c r="Y150" s="547" t="s">
        <v>134</v>
      </c>
      <c r="Z150" s="548" t="str">
        <f>IF(Y151="","",VLOOKUP(Y151,入力シート1!$B$5:$AM$17,37,0))</f>
        <v/>
      </c>
      <c r="AA150" s="545" t="s">
        <v>4</v>
      </c>
      <c r="AB150" s="535"/>
    </row>
    <row r="151" spans="1:34" ht="22.5" customHeight="1">
      <c r="A151" s="1263" t="s">
        <v>29</v>
      </c>
      <c r="B151" s="1264"/>
      <c r="C151" s="1290" t="str">
        <f>IF(工事情報入力!C$7="","",工事情報入力!C$7)</f>
        <v>11111111111111</v>
      </c>
      <c r="D151" s="1290"/>
      <c r="E151" s="1290"/>
      <c r="F151" s="1290"/>
      <c r="G151" s="543"/>
      <c r="H151" s="550" t="s">
        <v>135</v>
      </c>
      <c r="I151" s="551"/>
      <c r="J151" s="552"/>
      <c r="K151" s="552"/>
      <c r="L151" s="552"/>
      <c r="M151" s="1271" t="s">
        <v>136</v>
      </c>
      <c r="N151" s="1271"/>
      <c r="O151" s="1350">
        <f>工事情報入力!C$26</f>
        <v>0</v>
      </c>
      <c r="P151" s="1350"/>
      <c r="Q151" s="1350"/>
      <c r="R151" s="1350"/>
      <c r="X151" s="554" t="str">
        <f>IFERROR(INDEX(入力シート1!$A$4:$A$54, MATCH(Y151, 入力シート1!$B$4:$B$54, 0)),"")</f>
        <v/>
      </c>
      <c r="Y151" s="1360"/>
      <c r="Z151" s="1360"/>
    </row>
    <row r="152" spans="1:34" ht="22.5" customHeight="1">
      <c r="A152" s="1263" t="s">
        <v>24</v>
      </c>
      <c r="B152" s="1264"/>
      <c r="C152" s="1265" t="str">
        <f>工事情報入力!C$10</f>
        <v>建設　太郎</v>
      </c>
      <c r="D152" s="1266"/>
      <c r="E152" s="555"/>
      <c r="F152" s="555"/>
      <c r="G152" s="556" t="s">
        <v>20</v>
      </c>
      <c r="H152" s="533" t="s">
        <v>137</v>
      </c>
      <c r="I152" s="401"/>
      <c r="J152" s="557"/>
      <c r="K152" s="407"/>
      <c r="L152" s="407"/>
      <c r="M152" s="1263" t="s">
        <v>138</v>
      </c>
      <c r="N152" s="1263"/>
      <c r="O152" s="1361" t="str">
        <f>IF(工事情報入力!C$27="","",工事情報入力!C$27)</f>
        <v/>
      </c>
      <c r="P152" s="1361"/>
      <c r="Q152" s="1361"/>
      <c r="R152" s="1361"/>
      <c r="U152" s="558"/>
      <c r="V152" s="558"/>
      <c r="W152" s="558"/>
      <c r="X152" s="549" t="s">
        <v>139</v>
      </c>
      <c r="Y152" s="1362" t="str">
        <f>IF(Y151="","",VLOOKUP(Y151,入力シート1!$B$5:$AM$17,2,0))</f>
        <v/>
      </c>
      <c r="Z152" s="1361"/>
      <c r="AA152" s="560" t="s">
        <v>132</v>
      </c>
      <c r="AB152" s="560" t="s">
        <v>132</v>
      </c>
    </row>
    <row r="153" spans="1:34" ht="23.25" customHeight="1">
      <c r="A153" s="1267" t="s">
        <v>132</v>
      </c>
      <c r="B153" s="1267"/>
      <c r="L153" s="407"/>
      <c r="M153" s="1367" t="s">
        <v>192</v>
      </c>
      <c r="N153" s="1367"/>
      <c r="O153" s="1367"/>
      <c r="P153" s="1366" t="s">
        <v>190</v>
      </c>
      <c r="Q153" s="1366"/>
      <c r="R153" s="545" t="s">
        <v>140</v>
      </c>
      <c r="Y153" s="544" t="s">
        <v>191</v>
      </c>
      <c r="Z153" s="561" t="s">
        <v>193</v>
      </c>
      <c r="AA153" s="545" t="s">
        <v>140</v>
      </c>
    </row>
    <row r="154" spans="1:34" ht="27" customHeight="1">
      <c r="A154" s="1291" t="s">
        <v>141</v>
      </c>
      <c r="B154" s="1292" t="s">
        <v>142</v>
      </c>
      <c r="C154" s="1292"/>
      <c r="D154" s="1293" t="s">
        <v>143</v>
      </c>
      <c r="E154" s="1294" t="s">
        <v>21</v>
      </c>
      <c r="F154" s="1295" t="s">
        <v>21</v>
      </c>
      <c r="G154" s="1293" t="s">
        <v>144</v>
      </c>
      <c r="H154" s="1293" t="s">
        <v>145</v>
      </c>
      <c r="I154" s="1278" t="s">
        <v>146</v>
      </c>
      <c r="J154" s="1334"/>
      <c r="K154" s="1334"/>
      <c r="L154" s="1279"/>
      <c r="M154" s="1278" t="s">
        <v>147</v>
      </c>
      <c r="N154" s="1279"/>
      <c r="O154" s="565" t="s">
        <v>148</v>
      </c>
      <c r="P154" s="1357" t="s">
        <v>149</v>
      </c>
      <c r="Q154" s="1363" t="s">
        <v>150</v>
      </c>
      <c r="R154" s="1364"/>
      <c r="S154" s="1312" t="s">
        <v>1359</v>
      </c>
      <c r="T154" s="1312" t="s">
        <v>1360</v>
      </c>
      <c r="U154" s="1329" t="s">
        <v>151</v>
      </c>
      <c r="V154" s="1330"/>
      <c r="W154" s="1331"/>
      <c r="X154" s="1278" t="s">
        <v>152</v>
      </c>
      <c r="Y154" s="1334"/>
      <c r="Z154" s="1279"/>
      <c r="AA154" s="1338" t="s">
        <v>1323</v>
      </c>
      <c r="AB154" s="1292"/>
    </row>
    <row r="155" spans="1:34" ht="27" customHeight="1">
      <c r="A155" s="1291"/>
      <c r="B155" s="1288" t="s">
        <v>153</v>
      </c>
      <c r="C155" s="1289"/>
      <c r="D155" s="1293"/>
      <c r="E155" s="1296"/>
      <c r="F155" s="1297"/>
      <c r="G155" s="1293"/>
      <c r="H155" s="1293"/>
      <c r="I155" s="1313" t="s">
        <v>154</v>
      </c>
      <c r="J155" s="1332"/>
      <c r="K155" s="1332"/>
      <c r="L155" s="1314"/>
      <c r="M155" s="1313" t="s">
        <v>147</v>
      </c>
      <c r="N155" s="1314"/>
      <c r="O155" s="1276" t="s">
        <v>155</v>
      </c>
      <c r="P155" s="1358"/>
      <c r="Q155" s="1288" t="s">
        <v>156</v>
      </c>
      <c r="R155" s="1289"/>
      <c r="S155" s="1312"/>
      <c r="T155" s="1312"/>
      <c r="U155" s="1313" t="s">
        <v>157</v>
      </c>
      <c r="V155" s="1332"/>
      <c r="W155" s="1314"/>
      <c r="X155" s="1259" t="s">
        <v>22</v>
      </c>
      <c r="Y155" s="1277" t="s">
        <v>23</v>
      </c>
      <c r="Z155" s="1277" t="s">
        <v>158</v>
      </c>
      <c r="AA155" s="1339" t="s">
        <v>159</v>
      </c>
      <c r="AB155" s="1340"/>
    </row>
    <row r="156" spans="1:34" ht="27" customHeight="1">
      <c r="A156" s="1291"/>
      <c r="B156" s="1283" t="s">
        <v>30</v>
      </c>
      <c r="C156" s="1284"/>
      <c r="D156" s="1293"/>
      <c r="E156" s="1298"/>
      <c r="F156" s="1299"/>
      <c r="G156" s="1293"/>
      <c r="H156" s="1293"/>
      <c r="I156" s="1283"/>
      <c r="J156" s="1333"/>
      <c r="K156" s="1333"/>
      <c r="L156" s="1284"/>
      <c r="M156" s="1283"/>
      <c r="N156" s="1284"/>
      <c r="O156" s="1277"/>
      <c r="P156" s="1359"/>
      <c r="Q156" s="1283" t="s">
        <v>160</v>
      </c>
      <c r="R156" s="1284"/>
      <c r="S156" s="1312"/>
      <c r="T156" s="1312"/>
      <c r="U156" s="1283"/>
      <c r="V156" s="1333"/>
      <c r="W156" s="1284"/>
      <c r="X156" s="1312"/>
      <c r="Y156" s="1293"/>
      <c r="Z156" s="1293"/>
      <c r="AA156" s="1341"/>
      <c r="AB156" s="1342"/>
    </row>
    <row r="157" spans="1:34" ht="28" customHeight="1">
      <c r="A157" s="1285">
        <v>1</v>
      </c>
      <c r="B157" s="1278" t="str">
        <f>IF(B158="","",VLOOKUP(B158,入力シート2!$D$3:$AO$103,2,0))</f>
        <v/>
      </c>
      <c r="C157" s="1279"/>
      <c r="D157" s="1280" t="str">
        <f>IF(B158="","",VLOOKUP(B158,入力シート2!$D$3:$AO$103,4,0))</f>
        <v/>
      </c>
      <c r="E157" s="563" t="str">
        <f>IF(B158="","",VLOOKUP(B158,入力シート2!$D$3:$AO$103,5,0))</f>
        <v/>
      </c>
      <c r="F157" s="564" t="str">
        <f>IF(B158="","",VLOOKUP(B158,入力シート2!$D$3:$AO$103,8,0))</f>
        <v/>
      </c>
      <c r="G157" s="572" t="s">
        <v>161</v>
      </c>
      <c r="H157" s="572" t="s">
        <v>161</v>
      </c>
      <c r="I157" s="1329" t="str">
        <f>IF(B158="","",VLOOKUP(B158,入力シート2!$D$3:$AO$103,17,0))</f>
        <v/>
      </c>
      <c r="J157" s="1334"/>
      <c r="K157" s="1334"/>
      <c r="L157" s="1279"/>
      <c r="M157" s="1278" t="str">
        <f>IF(B158="","",VLOOKUP(B158,入力シート2!$D$3:$AO$103,18,0))</f>
        <v/>
      </c>
      <c r="N157" s="1279"/>
      <c r="O157" s="573" t="str">
        <f>IF(B158="","",VLOOKUP(B158,入力シート2!$D$3:$AO$103,23,0))</f>
        <v/>
      </c>
      <c r="P157" s="1275" t="str">
        <f>IF(B158="","",VLOOKUP(B158,入力シート2!$D$3:$AO$103,26,0))</f>
        <v/>
      </c>
      <c r="Q157" s="574" t="str">
        <f>IF(B158="","",VLOOKUP(B158,入力シート2!$D$3:$AO$103,27,0))</f>
        <v/>
      </c>
      <c r="R157" s="562" t="str">
        <f>IF(B158="","",VLOOKUP(B158,入力シート2!$D$3:$AO$103,28,0))</f>
        <v/>
      </c>
      <c r="S157" s="1275" t="str">
        <f>IF(B158="","",VLOOKUP(B158,入力シート2!$D$3:$AO$103,34,0))</f>
        <v/>
      </c>
      <c r="T157" s="1275" t="str">
        <f>IF(B158="","",VLOOKUP(B158,入力シート2!$D$3:$AO$103,35,0))</f>
        <v/>
      </c>
      <c r="U157" s="1335" t="str">
        <f>IF(B158="","",VLOOKUP(B158,入力シート2!$D$3:$AO$103,32,0))</f>
        <v/>
      </c>
      <c r="V157" s="1336"/>
      <c r="W157" s="1337"/>
      <c r="X157" s="1257" t="str">
        <f>IF(B158="","",VLOOKUP(B158,入力シート2!$D$3:$AO$103,36,0))</f>
        <v/>
      </c>
      <c r="Y157" s="1257" t="str">
        <f>IF(B158="","",VLOOKUP(B158,入力シート2!$D$3:$AO$103,37,0))</f>
        <v/>
      </c>
      <c r="Z157" s="1260" t="str">
        <f>IF(B158="","",VLOOKUP(B158,入力シート2!$D$3:$AO$103,38,0))</f>
        <v/>
      </c>
      <c r="AA157" s="1355"/>
      <c r="AB157" s="1356"/>
    </row>
    <row r="158" spans="1:34" ht="28" customHeight="1">
      <c r="A158" s="1286"/>
      <c r="B158" s="1273"/>
      <c r="C158" s="1274"/>
      <c r="D158" s="1276"/>
      <c r="E158" s="566" t="str">
        <f>IF(B158="","",VLOOKUP(B158,入力シート2!$D$3:$AO$103,6,0))</f>
        <v/>
      </c>
      <c r="F158" s="567" t="str">
        <f>IF(B158="","",VLOOKUP(B158,入力シート2!$D$3:$AO$103,9,0))</f>
        <v/>
      </c>
      <c r="G158" s="575" t="str">
        <f>IF(B158="","",VLOOKUP(B158,入力シート2!$D$3:$AO$103,11,0))</f>
        <v/>
      </c>
      <c r="H158" s="576" t="str">
        <f>IF(B158="","",VLOOKUP(B158,入力シート2!$D$3:$AO$103,15,0))</f>
        <v/>
      </c>
      <c r="I158" s="1347" t="str">
        <f>IF(B158="","",VLOOKUP(B158,入力シート2!$D$3:$AO$103,19,0))</f>
        <v/>
      </c>
      <c r="J158" s="1348"/>
      <c r="K158" s="568" t="s">
        <v>1187</v>
      </c>
      <c r="L158" s="569" t="str">
        <f>IF(B158="","",VLOOKUP(B158,入力シート2!$D$3:$AO$103,20,0))</f>
        <v/>
      </c>
      <c r="M158" s="1313" t="str">
        <f>IF(B158="","",VLOOKUP(B158,入力シート2!$D$3:$AO$103,22,0))</f>
        <v/>
      </c>
      <c r="N158" s="1314"/>
      <c r="O158" s="1315" t="str">
        <f>IF(B158="","",VLOOKUP(B158,入力シート2!$D$3:$AO$103,24,0)&amp;"～"&amp;VLOOKUP(B158,入力シート2!$D$3:$AO$103,25,0))</f>
        <v/>
      </c>
      <c r="P158" s="1276"/>
      <c r="Q158" s="577" t="str">
        <f>IF(B158="","",VLOOKUP(B158,入力シート2!$D$3:$AO$103,29,0))</f>
        <v/>
      </c>
      <c r="R158" s="578" t="s">
        <v>132</v>
      </c>
      <c r="S158" s="1276"/>
      <c r="T158" s="1276"/>
      <c r="U158" s="1317" t="str">
        <f>IF(B158="","",VLOOKUP(B158,入力シート2!$D$3:$AO$103,33,0))</f>
        <v/>
      </c>
      <c r="V158" s="1318"/>
      <c r="W158" s="1319"/>
      <c r="X158" s="1258"/>
      <c r="Y158" s="1258"/>
      <c r="Z158" s="1261"/>
      <c r="AA158" s="1351"/>
      <c r="AB158" s="1352"/>
    </row>
    <row r="159" spans="1:34" ht="28" customHeight="1">
      <c r="A159" s="1287"/>
      <c r="B159" s="1281" t="str">
        <f>IF(B158="","",VLOOKUP(B158,入力シート2!$D$3:$AO$103,3,0))</f>
        <v/>
      </c>
      <c r="C159" s="1282"/>
      <c r="D159" s="1277"/>
      <c r="E159" s="570" t="str">
        <f>IF(B158="","",VLOOKUP(B158,入力シート2!$D$3:$AO$103,7,0))</f>
        <v/>
      </c>
      <c r="F159" s="571" t="str">
        <f>IF(B158="","",VLOOKUP(B158,入力シート2!$D$3:$AO$103,10,0))</f>
        <v/>
      </c>
      <c r="G159" s="579" t="str">
        <f>IF(B158="","",VLOOKUP(B158,入力シート2!$D$3:$AO$103,14,0))</f>
        <v/>
      </c>
      <c r="H159" s="580" t="str">
        <f>IF(B158="","",VLOOKUP(B158,入力シート2!$D$3:$AO$103,16,0))</f>
        <v/>
      </c>
      <c r="I159" s="1283" t="str">
        <f>IF(B158="","",VLOOKUP(B158,入力シート2!$D$3:$AO$103,21,0))</f>
        <v/>
      </c>
      <c r="J159" s="1333"/>
      <c r="K159" s="1333"/>
      <c r="L159" s="1284"/>
      <c r="M159" s="1283"/>
      <c r="N159" s="1284"/>
      <c r="O159" s="1316"/>
      <c r="P159" s="1277"/>
      <c r="Q159" s="581" t="str">
        <f>IF(B158="","",VLOOKUP(B158,入力シート2!$D$3:$AO$103,30,0))</f>
        <v/>
      </c>
      <c r="R159" s="582" t="str">
        <f>IF(B158="","",VLOOKUP(B158,入力シート2!$D$3:$AO$103,31,0))</f>
        <v/>
      </c>
      <c r="S159" s="1277"/>
      <c r="T159" s="1277"/>
      <c r="U159" s="1298"/>
      <c r="V159" s="1320"/>
      <c r="W159" s="1299"/>
      <c r="X159" s="1259"/>
      <c r="Y159" s="1259"/>
      <c r="Z159" s="1262"/>
      <c r="AA159" s="1353"/>
      <c r="AB159" s="1354"/>
    </row>
    <row r="160" spans="1:34" s="583" customFormat="1" ht="28" customHeight="1">
      <c r="A160" s="1275">
        <f>$A$10+1</f>
        <v>2</v>
      </c>
      <c r="B160" s="1278" t="str">
        <f>IF(B161="","",VLOOKUP(B161,入力シート2!$D$3:$AO$103,2,0))</f>
        <v/>
      </c>
      <c r="C160" s="1279"/>
      <c r="D160" s="1280" t="str">
        <f>IF(B161="","",VLOOKUP(B161,入力シート2!$D$3:$AO$103,4,0))</f>
        <v/>
      </c>
      <c r="E160" s="563" t="str">
        <f>IF(B161="","",VLOOKUP(B161,入力シート2!$D$3:$AO$103,5,0))</f>
        <v/>
      </c>
      <c r="F160" s="564" t="str">
        <f>IF(B161="","",VLOOKUP(B161,入力シート2!$D$3:$AO$103,8,0))</f>
        <v/>
      </c>
      <c r="G160" s="572" t="s">
        <v>161</v>
      </c>
      <c r="H160" s="572" t="s">
        <v>161</v>
      </c>
      <c r="I160" s="1329" t="str">
        <f>IF(B161="","",VLOOKUP(B161,入力シート2!$D$3:$AO$103,17,0))</f>
        <v/>
      </c>
      <c r="J160" s="1334"/>
      <c r="K160" s="1334"/>
      <c r="L160" s="1279"/>
      <c r="M160" s="1278" t="str">
        <f>IF(B161="","",VLOOKUP(B161,入力シート2!$D$3:$AO$103,18,0))</f>
        <v/>
      </c>
      <c r="N160" s="1279"/>
      <c r="O160" s="573" t="str">
        <f>IF(B161="","",VLOOKUP(B161,入力シート2!$D$3:$AO$103,23,0))</f>
        <v/>
      </c>
      <c r="P160" s="1275" t="str">
        <f>IF(B161="","",VLOOKUP(B161,入力シート2!$D$3:$AO$103,26,0))</f>
        <v/>
      </c>
      <c r="Q160" s="574" t="str">
        <f>IF(B161="","",VLOOKUP(B161,入力シート2!$D$3:$AO$103,27,0))</f>
        <v/>
      </c>
      <c r="R160" s="562" t="str">
        <f>IF(B161="","",VLOOKUP(B161,入力シート2!$D$3:$AO$103,28,0))</f>
        <v/>
      </c>
      <c r="S160" s="1275" t="str">
        <f>IF(B161="","",VLOOKUP(B161,入力シート2!$D$3:$AO$103,34,0))</f>
        <v/>
      </c>
      <c r="T160" s="1275" t="str">
        <f>IF(B161="","",VLOOKUP(B161,入力シート2!$D$3:$AO$103,35,0))</f>
        <v/>
      </c>
      <c r="U160" s="1335" t="str">
        <f>IF(B161="","",VLOOKUP(B161,入力シート2!$D$3:$AO$103,32,0))</f>
        <v/>
      </c>
      <c r="V160" s="1336"/>
      <c r="W160" s="1337"/>
      <c r="X160" s="1257" t="str">
        <f>IF(B161="","",VLOOKUP(B161,入力シート2!$D$3:$AO$103,36,0))</f>
        <v/>
      </c>
      <c r="Y160" s="1257" t="str">
        <f>IF(B161="","",VLOOKUP(B161,入力シート2!$D$3:$AO$103,37,0))</f>
        <v/>
      </c>
      <c r="Z160" s="1260" t="str">
        <f>IF(B161="","",VLOOKUP(B161,入力シート2!$D$3:$AO$103,38,0))</f>
        <v/>
      </c>
      <c r="AA160" s="1355"/>
      <c r="AB160" s="1356"/>
      <c r="AC160" s="533"/>
      <c r="AD160" s="533"/>
      <c r="AE160" s="533"/>
      <c r="AF160" s="533"/>
      <c r="AG160" s="533"/>
      <c r="AH160" s="533"/>
    </row>
    <row r="161" spans="1:34" s="583" customFormat="1" ht="28" customHeight="1">
      <c r="A161" s="1276"/>
      <c r="B161" s="1273"/>
      <c r="C161" s="1274"/>
      <c r="D161" s="1276"/>
      <c r="E161" s="566" t="str">
        <f>IF(B161="","",VLOOKUP(B161,入力シート2!$D$3:$AO$103,6,0))</f>
        <v/>
      </c>
      <c r="F161" s="567" t="str">
        <f>IF(B161="","",VLOOKUP(B161,入力シート2!$D$3:$AO$103,9,0))</f>
        <v/>
      </c>
      <c r="G161" s="575" t="str">
        <f>IF(B161="","",VLOOKUP(B161,入力シート2!$D$3:$AO$103,11,0))</f>
        <v/>
      </c>
      <c r="H161" s="576" t="str">
        <f>IF(B161="","",VLOOKUP(B161,入力シート2!$D$3:$AO$103,15,0))</f>
        <v/>
      </c>
      <c r="I161" s="1347" t="str">
        <f>IF(B161="","",VLOOKUP(B161,入力シート2!$D$3:$AO$103,19,0))</f>
        <v/>
      </c>
      <c r="J161" s="1348"/>
      <c r="K161" s="568" t="s">
        <v>1187</v>
      </c>
      <c r="L161" s="569" t="str">
        <f>IF(B161="","",VLOOKUP(B161,入力シート2!$D$3:$AO$103,20,0))</f>
        <v/>
      </c>
      <c r="M161" s="1313" t="str">
        <f>IF(B161="","",VLOOKUP(B161,入力シート2!$D$3:$AO$103,22,0))</f>
        <v/>
      </c>
      <c r="N161" s="1314"/>
      <c r="O161" s="1315" t="str">
        <f>IF(B161="","",VLOOKUP(B161,入力シート2!$D$3:$AO$103,24,0)&amp;"～"&amp;VLOOKUP(B161,入力シート2!$D$3:$AO$103,25,0))</f>
        <v/>
      </c>
      <c r="P161" s="1276"/>
      <c r="Q161" s="577" t="str">
        <f>IF(B161="","",VLOOKUP(B161,入力シート2!$D$3:$AO$103,29,0))</f>
        <v/>
      </c>
      <c r="R161" s="578" t="s">
        <v>132</v>
      </c>
      <c r="S161" s="1276"/>
      <c r="T161" s="1276"/>
      <c r="U161" s="1317" t="str">
        <f>IF(B161="","",VLOOKUP(B161,入力シート2!$D$3:$AO$103,33,0))</f>
        <v/>
      </c>
      <c r="V161" s="1318"/>
      <c r="W161" s="1319"/>
      <c r="X161" s="1258"/>
      <c r="Y161" s="1258"/>
      <c r="Z161" s="1261"/>
      <c r="AA161" s="1351"/>
      <c r="AB161" s="1352"/>
      <c r="AC161" s="533"/>
      <c r="AD161" s="533"/>
      <c r="AE161" s="533"/>
      <c r="AF161" s="533"/>
      <c r="AG161" s="533"/>
      <c r="AH161" s="533"/>
    </row>
    <row r="162" spans="1:34" s="583" customFormat="1" ht="28" customHeight="1">
      <c r="A162" s="1277"/>
      <c r="B162" s="1281" t="str">
        <f>IF(B161="","",VLOOKUP(B161,入力シート2!$D$3:$AO$103,3,0))</f>
        <v/>
      </c>
      <c r="C162" s="1282"/>
      <c r="D162" s="1277"/>
      <c r="E162" s="570" t="str">
        <f>IF(B161="","",VLOOKUP(B161,入力シート2!$D$3:$AO$103,7,0))</f>
        <v/>
      </c>
      <c r="F162" s="571" t="str">
        <f>IF(B161="","",VLOOKUP(B161,入力シート2!$D$3:$AO$103,10,0))</f>
        <v/>
      </c>
      <c r="G162" s="579" t="str">
        <f>IF(B161="","",VLOOKUP(B161,入力シート2!$D$3:$AO$103,14,0))</f>
        <v/>
      </c>
      <c r="H162" s="580" t="str">
        <f>IF(B161="","",VLOOKUP(B161,入力シート2!$D$3:$AO$103,16,0))</f>
        <v/>
      </c>
      <c r="I162" s="1283" t="str">
        <f>IF(B161="","",VLOOKUP(B161,入力シート2!$D$3:$AO$103,21,0))</f>
        <v/>
      </c>
      <c r="J162" s="1333"/>
      <c r="K162" s="1333"/>
      <c r="L162" s="1284"/>
      <c r="M162" s="1283"/>
      <c r="N162" s="1284"/>
      <c r="O162" s="1316"/>
      <c r="P162" s="1277"/>
      <c r="Q162" s="581" t="str">
        <f>IF(B161="","",VLOOKUP(B161,入力シート2!$D$3:$AO$103,30,0))</f>
        <v/>
      </c>
      <c r="R162" s="582" t="str">
        <f>IF(B161="","",VLOOKUP(B161,入力シート2!$D$3:$AO$103,31,0))</f>
        <v/>
      </c>
      <c r="S162" s="1277"/>
      <c r="T162" s="1277"/>
      <c r="U162" s="1298"/>
      <c r="V162" s="1320"/>
      <c r="W162" s="1299"/>
      <c r="X162" s="1259"/>
      <c r="Y162" s="1259"/>
      <c r="Z162" s="1262"/>
      <c r="AA162" s="1353"/>
      <c r="AB162" s="1354"/>
      <c r="AC162" s="533"/>
      <c r="AD162" s="533"/>
      <c r="AE162" s="533"/>
      <c r="AF162" s="533"/>
      <c r="AG162" s="533"/>
      <c r="AH162" s="533"/>
    </row>
    <row r="163" spans="1:34" ht="28" customHeight="1">
      <c r="A163" s="1275">
        <f>$A$10+2</f>
        <v>3</v>
      </c>
      <c r="B163" s="1278" t="str">
        <f>IF(B164="","",VLOOKUP(B164,入力シート2!$D$3:$AO$103,2,0))</f>
        <v/>
      </c>
      <c r="C163" s="1279"/>
      <c r="D163" s="1280" t="str">
        <f>IF(B164="","",VLOOKUP(B164,入力シート2!$D$3:$AO$103,4,0))</f>
        <v/>
      </c>
      <c r="E163" s="563" t="str">
        <f>IF(B164="","",VLOOKUP(B164,入力シート2!$D$3:$AO$103,5,0))</f>
        <v/>
      </c>
      <c r="F163" s="564" t="str">
        <f>IF(B164="","",VLOOKUP(B164,入力シート2!$D$3:$AO$103,8,0))</f>
        <v/>
      </c>
      <c r="G163" s="572" t="s">
        <v>161</v>
      </c>
      <c r="H163" s="572" t="s">
        <v>161</v>
      </c>
      <c r="I163" s="1329" t="str">
        <f>IF(B164="","",VLOOKUP(B164,入力シート2!$D$3:$AO$103,17,0))</f>
        <v/>
      </c>
      <c r="J163" s="1334"/>
      <c r="K163" s="1334"/>
      <c r="L163" s="1279"/>
      <c r="M163" s="1278" t="str">
        <f>IF(B164="","",VLOOKUP(B164,入力シート2!$D$3:$AO$103,18,0))</f>
        <v/>
      </c>
      <c r="N163" s="1279"/>
      <c r="O163" s="573" t="str">
        <f>IF(B164="","",VLOOKUP(B164,入力シート2!$D$3:$AO$103,23,0))</f>
        <v/>
      </c>
      <c r="P163" s="1275" t="str">
        <f>IF(B164="","",VLOOKUP(B164,入力シート2!$D$3:$AO$103,26,0))</f>
        <v/>
      </c>
      <c r="Q163" s="574" t="str">
        <f>IF(B164="","",VLOOKUP(B164,入力シート2!$D$3:$AO$103,27,0))</f>
        <v/>
      </c>
      <c r="R163" s="562" t="str">
        <f>IF(B164="","",VLOOKUP(B164,入力シート2!$D$3:$AO$103,28,0))</f>
        <v/>
      </c>
      <c r="S163" s="1275" t="str">
        <f>IF(B164="","",VLOOKUP(B164,入力シート2!$D$3:$AO$103,34,0))</f>
        <v/>
      </c>
      <c r="T163" s="1275" t="str">
        <f>IF(B164="","",VLOOKUP(B164,入力シート2!$D$3:$AO$103,35,0))</f>
        <v/>
      </c>
      <c r="U163" s="1335" t="str">
        <f>IF(B164="","",VLOOKUP(B164,入力シート2!$D$3:$AO$103,32,0))</f>
        <v/>
      </c>
      <c r="V163" s="1336"/>
      <c r="W163" s="1337"/>
      <c r="X163" s="1257" t="str">
        <f>IF(B164="","",VLOOKUP(B164,入力シート2!$D$3:$AO$103,36,0))</f>
        <v/>
      </c>
      <c r="Y163" s="1257" t="str">
        <f>IF(B164="","",VLOOKUP(B164,入力シート2!$D$3:$AO$103,37,0))</f>
        <v/>
      </c>
      <c r="Z163" s="1260" t="str">
        <f>IF(B164="","",VLOOKUP(B164,入力シート2!$D$3:$AO$103,38,0))</f>
        <v/>
      </c>
      <c r="AA163" s="1355"/>
      <c r="AB163" s="1356"/>
    </row>
    <row r="164" spans="1:34" ht="28" customHeight="1">
      <c r="A164" s="1276"/>
      <c r="B164" s="1273"/>
      <c r="C164" s="1274"/>
      <c r="D164" s="1276"/>
      <c r="E164" s="566" t="str">
        <f>IF(B164="","",VLOOKUP(B164,入力シート2!$D$3:$AO$103,6,0))</f>
        <v/>
      </c>
      <c r="F164" s="567" t="str">
        <f>IF(B164="","",VLOOKUP(B164,入力シート2!$D$3:$AO$103,9,0))</f>
        <v/>
      </c>
      <c r="G164" s="575" t="str">
        <f>IF(B164="","",VLOOKUP(B164,入力シート2!$D$3:$AO$103,11,0))</f>
        <v/>
      </c>
      <c r="H164" s="576" t="str">
        <f>IF(B164="","",VLOOKUP(B164,入力シート2!$D$3:$AO$103,15,0))</f>
        <v/>
      </c>
      <c r="I164" s="1347" t="str">
        <f>IF(B164="","",VLOOKUP(B164,入力シート2!$D$3:$AO$103,19,0))</f>
        <v/>
      </c>
      <c r="J164" s="1348"/>
      <c r="K164" s="568" t="s">
        <v>1187</v>
      </c>
      <c r="L164" s="569" t="str">
        <f>IF(B164="","",VLOOKUP(B164,入力シート2!$D$3:$AO$103,20,0))</f>
        <v/>
      </c>
      <c r="M164" s="1313" t="str">
        <f>IF(B164="","",VLOOKUP(B164,入力シート2!$D$3:$AO$103,22,0))</f>
        <v/>
      </c>
      <c r="N164" s="1314"/>
      <c r="O164" s="1315" t="str">
        <f>IF(B164="","",VLOOKUP(B164,入力シート2!$D$3:$AO$103,24,0)&amp;"～"&amp;VLOOKUP(B164,入力シート2!$D$3:$AO$103,25,0))</f>
        <v/>
      </c>
      <c r="P164" s="1276"/>
      <c r="Q164" s="577" t="str">
        <f>IF(B164="","",VLOOKUP(B164,入力シート2!$D$3:$AO$103,29,0))</f>
        <v/>
      </c>
      <c r="R164" s="578" t="s">
        <v>132</v>
      </c>
      <c r="S164" s="1276"/>
      <c r="T164" s="1276"/>
      <c r="U164" s="1317" t="str">
        <f>IF(B164="","",VLOOKUP(B164,入力シート2!$D$3:$AO$103,33,0))</f>
        <v/>
      </c>
      <c r="V164" s="1318"/>
      <c r="W164" s="1319"/>
      <c r="X164" s="1258"/>
      <c r="Y164" s="1258"/>
      <c r="Z164" s="1261"/>
      <c r="AA164" s="1351"/>
      <c r="AB164" s="1352"/>
    </row>
    <row r="165" spans="1:34" ht="28" customHeight="1">
      <c r="A165" s="1277"/>
      <c r="B165" s="1281" t="str">
        <f>IF(B164="","",VLOOKUP(B164,入力シート2!$D$3:$AO$103,3,0))</f>
        <v/>
      </c>
      <c r="C165" s="1282"/>
      <c r="D165" s="1277"/>
      <c r="E165" s="570" t="str">
        <f>IF(B164="","",VLOOKUP(B164,入力シート2!$D$3:$AO$103,7,0))</f>
        <v/>
      </c>
      <c r="F165" s="571" t="str">
        <f>IF(B164="","",VLOOKUP(B164,入力シート2!$D$3:$AO$103,10,0))</f>
        <v/>
      </c>
      <c r="G165" s="579" t="str">
        <f>IF(B164="","",VLOOKUP(B164,入力シート2!$D$3:$AO$103,14,0))</f>
        <v/>
      </c>
      <c r="H165" s="580" t="str">
        <f>IF(B164="","",VLOOKUP(B164,入力シート2!$D$3:$AO$103,16,0))</f>
        <v/>
      </c>
      <c r="I165" s="1283" t="str">
        <f>IF(B164="","",VLOOKUP(B164,入力シート2!$D$3:$AO$103,21,0))</f>
        <v/>
      </c>
      <c r="J165" s="1333"/>
      <c r="K165" s="1333"/>
      <c r="L165" s="1284"/>
      <c r="M165" s="1283"/>
      <c r="N165" s="1284"/>
      <c r="O165" s="1316"/>
      <c r="P165" s="1277"/>
      <c r="Q165" s="581" t="str">
        <f>IF(B164="","",VLOOKUP(B164,入力シート2!$D$3:$AO$103,30,0))</f>
        <v/>
      </c>
      <c r="R165" s="582" t="str">
        <f>IF(B164="","",VLOOKUP(B164,入力シート2!$D$3:$AO$103,31,0))</f>
        <v/>
      </c>
      <c r="S165" s="1277"/>
      <c r="T165" s="1277"/>
      <c r="U165" s="1298"/>
      <c r="V165" s="1320"/>
      <c r="W165" s="1299"/>
      <c r="X165" s="1259"/>
      <c r="Y165" s="1259"/>
      <c r="Z165" s="1262"/>
      <c r="AA165" s="1353"/>
      <c r="AB165" s="1354"/>
    </row>
    <row r="166" spans="1:34" ht="28" customHeight="1">
      <c r="A166" s="1275">
        <f>$A$10+3</f>
        <v>4</v>
      </c>
      <c r="B166" s="1278" t="str">
        <f>IF(B167="","",VLOOKUP(B167,入力シート2!$D$3:$AO$103,2,0))</f>
        <v/>
      </c>
      <c r="C166" s="1279"/>
      <c r="D166" s="1280" t="str">
        <f>IF(B167="","",VLOOKUP(B167,入力シート2!$D$3:$AO$103,4,0))</f>
        <v/>
      </c>
      <c r="E166" s="563" t="str">
        <f>IF(B167="","",VLOOKUP(B167,入力シート2!$D$3:$AO$103,5,0))</f>
        <v/>
      </c>
      <c r="F166" s="564" t="str">
        <f>IF(B167="","",VLOOKUP(B167,入力シート2!$D$3:$AO$103,8,0))</f>
        <v/>
      </c>
      <c r="G166" s="572" t="s">
        <v>161</v>
      </c>
      <c r="H166" s="572" t="s">
        <v>161</v>
      </c>
      <c r="I166" s="1329" t="str">
        <f>IF(B167="","",VLOOKUP(B167,入力シート2!$D$3:$AO$103,17,0))</f>
        <v/>
      </c>
      <c r="J166" s="1334"/>
      <c r="K166" s="1334"/>
      <c r="L166" s="1279"/>
      <c r="M166" s="1278" t="str">
        <f>IF(B167="","",VLOOKUP(B167,入力シート2!$D$3:$AO$103,18,0))</f>
        <v/>
      </c>
      <c r="N166" s="1279"/>
      <c r="O166" s="573" t="str">
        <f>IF(B167="","",VLOOKUP(B167,入力シート2!$D$3:$AO$103,23,0))</f>
        <v/>
      </c>
      <c r="P166" s="1275" t="str">
        <f>IF(B167="","",VLOOKUP(B167,入力シート2!$D$3:$AO$103,26,0))</f>
        <v/>
      </c>
      <c r="Q166" s="574" t="str">
        <f>IF(B167="","",VLOOKUP(B167,入力シート2!$D$3:$AO$103,27,0))</f>
        <v/>
      </c>
      <c r="R166" s="562" t="str">
        <f>IF(B167="","",VLOOKUP(B167,入力シート2!$D$3:$AO$103,28,0))</f>
        <v/>
      </c>
      <c r="S166" s="1275" t="str">
        <f>IF(B167="","",VLOOKUP(B167,入力シート2!$D$3:$AO$103,34,0))</f>
        <v/>
      </c>
      <c r="T166" s="1275" t="str">
        <f>IF(B167="","",VLOOKUP(B167,入力シート2!$D$3:$AO$103,35,0))</f>
        <v/>
      </c>
      <c r="U166" s="1335" t="str">
        <f>IF(B167="","",VLOOKUP(B167,入力シート2!$D$3:$AO$103,32,0))</f>
        <v/>
      </c>
      <c r="V166" s="1336"/>
      <c r="W166" s="1337"/>
      <c r="X166" s="1257" t="str">
        <f>IF(B167="","",VLOOKUP(B167,入力シート2!$D$3:$AO$103,36,0))</f>
        <v/>
      </c>
      <c r="Y166" s="1257" t="str">
        <f>IF(B167="","",VLOOKUP(B167,入力シート2!$D$3:$AO$103,37,0))</f>
        <v/>
      </c>
      <c r="Z166" s="1260" t="str">
        <f>IF(B167="","",VLOOKUP(B167,入力シート2!$D$3:$AO$103,38,0))</f>
        <v/>
      </c>
      <c r="AA166" s="1355"/>
      <c r="AB166" s="1356"/>
    </row>
    <row r="167" spans="1:34" ht="28" customHeight="1">
      <c r="A167" s="1276"/>
      <c r="B167" s="1273"/>
      <c r="C167" s="1274"/>
      <c r="D167" s="1276"/>
      <c r="E167" s="566" t="str">
        <f>IF(B167="","",VLOOKUP(B167,入力シート2!$D$3:$AO$103,6,0))</f>
        <v/>
      </c>
      <c r="F167" s="567" t="str">
        <f>IF(B167="","",VLOOKUP(B167,入力シート2!$D$3:$AO$103,9,0))</f>
        <v/>
      </c>
      <c r="G167" s="575" t="str">
        <f>IF(B167="","",VLOOKUP(B167,入力シート2!$D$3:$AO$103,11,0))</f>
        <v/>
      </c>
      <c r="H167" s="576" t="str">
        <f>IF(B167="","",VLOOKUP(B167,入力シート2!$D$3:$AO$103,15,0))</f>
        <v/>
      </c>
      <c r="I167" s="1347" t="str">
        <f>IF(B167="","",VLOOKUP(B167,入力シート2!$D$3:$AO$103,19,0))</f>
        <v/>
      </c>
      <c r="J167" s="1348"/>
      <c r="K167" s="568" t="s">
        <v>1187</v>
      </c>
      <c r="L167" s="569" t="str">
        <f>IF(B167="","",VLOOKUP(B167,入力シート2!$D$3:$AO$103,20,0))</f>
        <v/>
      </c>
      <c r="M167" s="1313" t="str">
        <f>IF(B167="","",VLOOKUP(B167,入力シート2!$D$3:$AO$103,22,0))</f>
        <v/>
      </c>
      <c r="N167" s="1314"/>
      <c r="O167" s="1315" t="str">
        <f>IF(B167="","",VLOOKUP(B167,入力シート2!$D$3:$AO$103,24,0)&amp;"～"&amp;VLOOKUP(B167,入力シート2!$D$3:$AO$103,25,0))</f>
        <v/>
      </c>
      <c r="P167" s="1276"/>
      <c r="Q167" s="577" t="str">
        <f>IF(B167="","",VLOOKUP(B167,入力シート2!$D$3:$AO$103,29,0))</f>
        <v/>
      </c>
      <c r="R167" s="578" t="s">
        <v>132</v>
      </c>
      <c r="S167" s="1276"/>
      <c r="T167" s="1276"/>
      <c r="U167" s="1317" t="str">
        <f>IF(B167="","",VLOOKUP(B167,入力シート2!$D$3:$AO$103,33,0))</f>
        <v/>
      </c>
      <c r="V167" s="1318"/>
      <c r="W167" s="1319"/>
      <c r="X167" s="1258"/>
      <c r="Y167" s="1258"/>
      <c r="Z167" s="1261"/>
      <c r="AA167" s="1351"/>
      <c r="AB167" s="1352"/>
    </row>
    <row r="168" spans="1:34" ht="28" customHeight="1">
      <c r="A168" s="1277"/>
      <c r="B168" s="1281" t="str">
        <f>IF(B167="","",VLOOKUP(B167,入力シート2!$D$3:$AO$103,3,0))</f>
        <v/>
      </c>
      <c r="C168" s="1282"/>
      <c r="D168" s="1277"/>
      <c r="E168" s="570" t="str">
        <f>IF(B167="","",VLOOKUP(B167,入力シート2!$D$3:$AO$103,7,0))</f>
        <v/>
      </c>
      <c r="F168" s="571" t="str">
        <f>IF(B167="","",VLOOKUP(B167,入力シート2!$D$3:$AO$103,10,0))</f>
        <v/>
      </c>
      <c r="G168" s="579" t="str">
        <f>IF(B167="","",VLOOKUP(B167,入力シート2!$D$3:$AO$103,14,0))</f>
        <v/>
      </c>
      <c r="H168" s="580" t="str">
        <f>IF(B167="","",VLOOKUP(B167,入力シート2!$D$3:$AO$103,16,0))</f>
        <v/>
      </c>
      <c r="I168" s="1283" t="str">
        <f>IF(B167="","",VLOOKUP(B167,入力シート2!$D$3:$AO$103,21,0))</f>
        <v/>
      </c>
      <c r="J168" s="1333"/>
      <c r="K168" s="1333"/>
      <c r="L168" s="1284"/>
      <c r="M168" s="1283"/>
      <c r="N168" s="1284"/>
      <c r="O168" s="1316"/>
      <c r="P168" s="1277"/>
      <c r="Q168" s="581" t="str">
        <f>IF(B167="","",VLOOKUP(B167,入力シート2!$D$3:$AO$103,30,0))</f>
        <v/>
      </c>
      <c r="R168" s="582" t="str">
        <f>IF(B167="","",VLOOKUP(B167,入力シート2!$D$3:$AO$103,31,0))</f>
        <v/>
      </c>
      <c r="S168" s="1277"/>
      <c r="T168" s="1277"/>
      <c r="U168" s="1298"/>
      <c r="V168" s="1320"/>
      <c r="W168" s="1299"/>
      <c r="X168" s="1259"/>
      <c r="Y168" s="1259"/>
      <c r="Z168" s="1262"/>
      <c r="AA168" s="1353"/>
      <c r="AB168" s="1354"/>
    </row>
    <row r="169" spans="1:34" ht="28" customHeight="1">
      <c r="A169" s="1275">
        <f>$A$10+4</f>
        <v>5</v>
      </c>
      <c r="B169" s="1278" t="str">
        <f>IF(B170="","",VLOOKUP(B170,入力シート2!$D$3:$AO$103,2,0))</f>
        <v/>
      </c>
      <c r="C169" s="1279"/>
      <c r="D169" s="1280" t="str">
        <f>IF(B170="","",VLOOKUP(B170,入力シート2!$D$3:$AO$103,4,0))</f>
        <v/>
      </c>
      <c r="E169" s="563" t="str">
        <f>IF(B170="","",VLOOKUP(B170,入力シート2!$D$3:$AO$103,5,0))</f>
        <v/>
      </c>
      <c r="F169" s="564" t="str">
        <f>IF(B170="","",VLOOKUP(B170,入力シート2!$D$3:$AO$103,8,0))</f>
        <v/>
      </c>
      <c r="G169" s="572" t="s">
        <v>161</v>
      </c>
      <c r="H169" s="572" t="s">
        <v>161</v>
      </c>
      <c r="I169" s="1329" t="str">
        <f>IF(B170="","",VLOOKUP(B170,入力シート2!$D$3:$AO$103,17,0))</f>
        <v/>
      </c>
      <c r="J169" s="1334"/>
      <c r="K169" s="1334"/>
      <c r="L169" s="1279"/>
      <c r="M169" s="1278" t="str">
        <f>IF(B170="","",VLOOKUP(B170,入力シート2!$D$3:$AO$103,18,0))</f>
        <v/>
      </c>
      <c r="N169" s="1279"/>
      <c r="O169" s="573" t="str">
        <f>IF(B170="","",VLOOKUP(B170,入力シート2!$D$3:$AO$103,23,0))</f>
        <v/>
      </c>
      <c r="P169" s="1275" t="str">
        <f>IF(B170="","",VLOOKUP(B170,入力シート2!$D$3:$AO$103,26,0))</f>
        <v/>
      </c>
      <c r="Q169" s="574" t="str">
        <f>IF(B170="","",VLOOKUP(B170,入力シート2!$D$3:$AO$103,27,0))</f>
        <v/>
      </c>
      <c r="R169" s="562" t="str">
        <f>IF(B170="","",VLOOKUP(B170,入力シート2!$D$3:$AO$103,28,0))</f>
        <v/>
      </c>
      <c r="S169" s="1275" t="str">
        <f>IF(B170="","",VLOOKUP(B170,入力シート2!$D$3:$AO$103,34,0))</f>
        <v/>
      </c>
      <c r="T169" s="1275" t="str">
        <f>IF(B170="","",VLOOKUP(B170,入力シート2!$D$3:$AO$103,35,0))</f>
        <v/>
      </c>
      <c r="U169" s="1335" t="str">
        <f>IF(B170="","",VLOOKUP(B170,入力シート2!$D$3:$AO$103,32,0))</f>
        <v/>
      </c>
      <c r="V169" s="1336"/>
      <c r="W169" s="1337"/>
      <c r="X169" s="1257" t="str">
        <f>IF(B170="","",VLOOKUP(B170,入力シート2!$D$3:$AO$103,36,0))</f>
        <v/>
      </c>
      <c r="Y169" s="1257" t="str">
        <f>IF(B170="","",VLOOKUP(B170,入力シート2!$D$3:$AO$103,37,0))</f>
        <v/>
      </c>
      <c r="Z169" s="1260" t="str">
        <f>IF(B170="","",VLOOKUP(B170,入力シート2!$D$3:$AO$103,38,0))</f>
        <v/>
      </c>
      <c r="AA169" s="1355"/>
      <c r="AB169" s="1356"/>
    </row>
    <row r="170" spans="1:34" ht="28" customHeight="1">
      <c r="A170" s="1276"/>
      <c r="B170" s="1273"/>
      <c r="C170" s="1274"/>
      <c r="D170" s="1276"/>
      <c r="E170" s="566" t="str">
        <f>IF(B170="","",VLOOKUP(B170,入力シート2!$D$3:$AO$103,6,0))</f>
        <v/>
      </c>
      <c r="F170" s="567" t="str">
        <f>IF(B170="","",VLOOKUP(B170,入力シート2!$D$3:$AO$103,9,0))</f>
        <v/>
      </c>
      <c r="G170" s="575" t="str">
        <f>IF(B170="","",VLOOKUP(B170,入力シート2!$D$3:$AO$103,11,0))</f>
        <v/>
      </c>
      <c r="H170" s="576" t="str">
        <f>IF(B170="","",VLOOKUP(B170,入力シート2!$D$3:$AO$103,15,0))</f>
        <v/>
      </c>
      <c r="I170" s="1347" t="str">
        <f>IF(B170="","",VLOOKUP(B170,入力シート2!$D$3:$AO$103,19,0))</f>
        <v/>
      </c>
      <c r="J170" s="1348"/>
      <c r="K170" s="568" t="s">
        <v>1187</v>
      </c>
      <c r="L170" s="569" t="str">
        <f>IF(B170="","",VLOOKUP(B170,入力シート2!$D$3:$AO$103,20,0))</f>
        <v/>
      </c>
      <c r="M170" s="1313" t="str">
        <f>IF(B170="","",VLOOKUP(B170,入力シート2!$D$3:$AO$103,22,0))</f>
        <v/>
      </c>
      <c r="N170" s="1314"/>
      <c r="O170" s="1315" t="str">
        <f>IF(B170="","",VLOOKUP(B170,入力シート2!$D$3:$AO$103,24,0)&amp;"～"&amp;VLOOKUP(B170,入力シート2!$D$3:$AO$103,25,0))</f>
        <v/>
      </c>
      <c r="P170" s="1276"/>
      <c r="Q170" s="577" t="str">
        <f>IF(B170="","",VLOOKUP(B170,入力シート2!$D$3:$AO$103,29,0))</f>
        <v/>
      </c>
      <c r="R170" s="578" t="s">
        <v>132</v>
      </c>
      <c r="S170" s="1276"/>
      <c r="T170" s="1276"/>
      <c r="U170" s="1317" t="str">
        <f>IF(B170="","",VLOOKUP(B170,入力シート2!$D$3:$AO$103,33,0))</f>
        <v/>
      </c>
      <c r="V170" s="1318"/>
      <c r="W170" s="1319"/>
      <c r="X170" s="1258"/>
      <c r="Y170" s="1258"/>
      <c r="Z170" s="1261"/>
      <c r="AA170" s="1351"/>
      <c r="AB170" s="1352"/>
    </row>
    <row r="171" spans="1:34" ht="28" customHeight="1">
      <c r="A171" s="1277"/>
      <c r="B171" s="1281" t="str">
        <f>IF(B170="","",VLOOKUP(B170,入力シート2!$D$3:$AO$103,3,0))</f>
        <v/>
      </c>
      <c r="C171" s="1282"/>
      <c r="D171" s="1277"/>
      <c r="E171" s="570" t="str">
        <f>IF(B170="","",VLOOKUP(B170,入力シート2!$D$3:$AO$103,7,0))</f>
        <v/>
      </c>
      <c r="F171" s="571" t="str">
        <f>IF(B170="","",VLOOKUP(B170,入力シート2!$D$3:$AO$103,10,0))</f>
        <v/>
      </c>
      <c r="G171" s="579" t="str">
        <f>IF(B170="","",VLOOKUP(B170,入力シート2!$D$3:$AO$103,14,0))</f>
        <v/>
      </c>
      <c r="H171" s="580" t="str">
        <f>IF(B170="","",VLOOKUP(B170,入力シート2!$D$3:$AO$103,16,0))</f>
        <v/>
      </c>
      <c r="I171" s="1283" t="str">
        <f>IF(B170="","",VLOOKUP(B170,入力シート2!$D$3:$AO$103,21,0))</f>
        <v/>
      </c>
      <c r="J171" s="1333"/>
      <c r="K171" s="1333"/>
      <c r="L171" s="1284"/>
      <c r="M171" s="1283"/>
      <c r="N171" s="1284"/>
      <c r="O171" s="1316"/>
      <c r="P171" s="1277"/>
      <c r="Q171" s="581" t="str">
        <f>IF(B170="","",VLOOKUP(B170,入力シート2!$D$3:$AO$103,30,0))</f>
        <v/>
      </c>
      <c r="R171" s="582" t="str">
        <f>IF(B170="","",VLOOKUP(B170,入力シート2!$D$3:$AO$103,31,0))</f>
        <v/>
      </c>
      <c r="S171" s="1277"/>
      <c r="T171" s="1277"/>
      <c r="U171" s="1298"/>
      <c r="V171" s="1320"/>
      <c r="W171" s="1299"/>
      <c r="X171" s="1259"/>
      <c r="Y171" s="1259"/>
      <c r="Z171" s="1262"/>
      <c r="AA171" s="1353"/>
      <c r="AB171" s="1354"/>
    </row>
    <row r="172" spans="1:34" ht="28" customHeight="1">
      <c r="A172" s="1275">
        <f>$A$10+5</f>
        <v>6</v>
      </c>
      <c r="B172" s="1278" t="str">
        <f>IF(B173="","",VLOOKUP(B173,入力シート2!$D$3:$AO$103,2,0))</f>
        <v/>
      </c>
      <c r="C172" s="1279"/>
      <c r="D172" s="1280" t="str">
        <f>IF(B173="","",VLOOKUP(B173,入力シート2!$D$3:$AO$103,4,0))</f>
        <v/>
      </c>
      <c r="E172" s="563" t="str">
        <f>IF(B173="","",VLOOKUP(B173,入力シート2!$D$3:$AO$103,5,0))</f>
        <v/>
      </c>
      <c r="F172" s="564" t="str">
        <f>IF(B173="","",VLOOKUP(B173,入力シート2!$D$3:$AO$103,8,0))</f>
        <v/>
      </c>
      <c r="G172" s="572" t="s">
        <v>161</v>
      </c>
      <c r="H172" s="572" t="s">
        <v>161</v>
      </c>
      <c r="I172" s="1329" t="str">
        <f>IF(B173="","",VLOOKUP(B173,入力シート2!$D$3:$AO$103,17,0))</f>
        <v/>
      </c>
      <c r="J172" s="1334"/>
      <c r="K172" s="1334"/>
      <c r="L172" s="1279"/>
      <c r="M172" s="1278" t="str">
        <f>IF(B173="","",VLOOKUP(B173,入力シート2!$D$3:$AO$103,18,0))</f>
        <v/>
      </c>
      <c r="N172" s="1279"/>
      <c r="O172" s="573" t="str">
        <f>IF(B173="","",VLOOKUP(B173,入力シート2!$D$3:$AO$103,23,0))</f>
        <v/>
      </c>
      <c r="P172" s="1275" t="str">
        <f>IF(B173="","",VLOOKUP(B173,入力シート2!$D$3:$AO$103,26,0))</f>
        <v/>
      </c>
      <c r="Q172" s="574" t="str">
        <f>IF(B173="","",VLOOKUP(B173,入力シート2!$D$3:$AO$103,27,0))</f>
        <v/>
      </c>
      <c r="R172" s="562" t="str">
        <f>IF(B173="","",VLOOKUP(B173,入力シート2!$D$3:$AO$103,28,0))</f>
        <v/>
      </c>
      <c r="S172" s="1275" t="str">
        <f>IF(B173="","",VLOOKUP(B173,入力シート2!$D$3:$AO$103,34,0))</f>
        <v/>
      </c>
      <c r="T172" s="1275" t="str">
        <f>IF(B173="","",VLOOKUP(B173,入力シート2!$D$3:$AO$103,35,0))</f>
        <v/>
      </c>
      <c r="U172" s="1335" t="str">
        <f>IF(B173="","",VLOOKUP(B173,入力シート2!$D$3:$AO$103,32,0))</f>
        <v/>
      </c>
      <c r="V172" s="1336"/>
      <c r="W172" s="1337"/>
      <c r="X172" s="1257" t="str">
        <f>IF(B173="","",VLOOKUP(B173,入力シート2!$D$3:$AO$103,36,0))</f>
        <v/>
      </c>
      <c r="Y172" s="1257" t="str">
        <f>IF(B173="","",VLOOKUP(B173,入力シート2!$D$3:$AO$103,37,0))</f>
        <v/>
      </c>
      <c r="Z172" s="1260" t="str">
        <f>IF(B173="","",VLOOKUP(B173,入力シート2!$D$3:$AO$103,38,0))</f>
        <v/>
      </c>
      <c r="AA172" s="1355"/>
      <c r="AB172" s="1356"/>
    </row>
    <row r="173" spans="1:34" ht="28" customHeight="1">
      <c r="A173" s="1276"/>
      <c r="B173" s="1273"/>
      <c r="C173" s="1274"/>
      <c r="D173" s="1276"/>
      <c r="E173" s="566" t="str">
        <f>IF(B173="","",VLOOKUP(B173,入力シート2!$D$3:$AO$103,6,0))</f>
        <v/>
      </c>
      <c r="F173" s="567" t="str">
        <f>IF(B173="","",VLOOKUP(B173,入力シート2!$D$3:$AO$103,9,0))</f>
        <v/>
      </c>
      <c r="G173" s="575" t="str">
        <f>IF(B173="","",VLOOKUP(B173,入力シート2!$D$3:$AO$103,11,0))</f>
        <v/>
      </c>
      <c r="H173" s="576" t="str">
        <f>IF(B173="","",VLOOKUP(B173,入力シート2!$D$3:$AO$103,15,0))</f>
        <v/>
      </c>
      <c r="I173" s="1347" t="str">
        <f>IF(B173="","",VLOOKUP(B173,入力シート2!$D$3:$AO$103,19,0))</f>
        <v/>
      </c>
      <c r="J173" s="1348"/>
      <c r="K173" s="568" t="s">
        <v>1187</v>
      </c>
      <c r="L173" s="569" t="str">
        <f>IF(B173="","",VLOOKUP(B173,入力シート2!$D$3:$AO$103,20,0))</f>
        <v/>
      </c>
      <c r="M173" s="1313" t="str">
        <f>IF(B173="","",VLOOKUP(B173,入力シート2!$D$3:$AO$103,22,0))</f>
        <v/>
      </c>
      <c r="N173" s="1314"/>
      <c r="O173" s="1315" t="str">
        <f>IF(B173="","",VLOOKUP(B173,入力シート2!$D$3:$AO$103,24,0)&amp;"～"&amp;VLOOKUP(B173,入力シート2!$D$3:$AO$103,25,0))</f>
        <v/>
      </c>
      <c r="P173" s="1276"/>
      <c r="Q173" s="577" t="str">
        <f>IF(B173="","",VLOOKUP(B173,入力シート2!$D$3:$AO$103,29,0))</f>
        <v/>
      </c>
      <c r="R173" s="578" t="s">
        <v>132</v>
      </c>
      <c r="S173" s="1276"/>
      <c r="T173" s="1276"/>
      <c r="U173" s="1317" t="str">
        <f>IF(B173="","",VLOOKUP(B173,入力シート2!$D$3:$AO$103,33,0))</f>
        <v/>
      </c>
      <c r="V173" s="1318"/>
      <c r="W173" s="1319"/>
      <c r="X173" s="1258"/>
      <c r="Y173" s="1258"/>
      <c r="Z173" s="1261"/>
      <c r="AA173" s="1351"/>
      <c r="AB173" s="1352"/>
    </row>
    <row r="174" spans="1:34" ht="28" customHeight="1">
      <c r="A174" s="1277"/>
      <c r="B174" s="1281" t="str">
        <f>IF(B173="","",VLOOKUP(B173,入力シート2!$D$3:$AO$103,3,0))</f>
        <v/>
      </c>
      <c r="C174" s="1282"/>
      <c r="D174" s="1277"/>
      <c r="E174" s="570" t="str">
        <f>IF(B173="","",VLOOKUP(B173,入力シート2!$D$3:$AO$103,7,0))</f>
        <v/>
      </c>
      <c r="F174" s="571" t="str">
        <f>IF(B173="","",VLOOKUP(B173,入力シート2!$D$3:$AO$103,10,0))</f>
        <v/>
      </c>
      <c r="G174" s="579" t="str">
        <f>IF(B173="","",VLOOKUP(B173,入力シート2!$D$3:$AO$103,14,0))</f>
        <v/>
      </c>
      <c r="H174" s="580" t="str">
        <f>IF(B173="","",VLOOKUP(B173,入力シート2!$D$3:$AO$103,16,0))</f>
        <v/>
      </c>
      <c r="I174" s="1283" t="str">
        <f>IF(B173="","",VLOOKUP(B173,入力シート2!$D$3:$AO$103,21,0))</f>
        <v/>
      </c>
      <c r="J174" s="1333"/>
      <c r="K174" s="1333"/>
      <c r="L174" s="1284"/>
      <c r="M174" s="1283"/>
      <c r="N174" s="1284"/>
      <c r="O174" s="1316"/>
      <c r="P174" s="1277"/>
      <c r="Q174" s="581" t="str">
        <f>IF(B173="","",VLOOKUP(B173,入力シート2!$D$3:$AO$103,30,0))</f>
        <v/>
      </c>
      <c r="R174" s="582" t="str">
        <f>IF(B173="","",VLOOKUP(B173,入力シート2!$D$3:$AO$103,31,0))</f>
        <v/>
      </c>
      <c r="S174" s="1277"/>
      <c r="T174" s="1277"/>
      <c r="U174" s="1298"/>
      <c r="V174" s="1320"/>
      <c r="W174" s="1299"/>
      <c r="X174" s="1259"/>
      <c r="Y174" s="1259"/>
      <c r="Z174" s="1262"/>
      <c r="AA174" s="1353"/>
      <c r="AB174" s="1354"/>
    </row>
    <row r="175" spans="1:34" ht="28" customHeight="1">
      <c r="A175" s="1275">
        <f>$A$10+6</f>
        <v>7</v>
      </c>
      <c r="B175" s="1278" t="str">
        <f>IF(B176="","",VLOOKUP(B176,入力シート2!$D$3:$AO$103,2,0))</f>
        <v/>
      </c>
      <c r="C175" s="1279"/>
      <c r="D175" s="1280" t="str">
        <f>IF(B176="","",VLOOKUP(B176,入力シート2!$D$3:$AO$103,4,0))</f>
        <v/>
      </c>
      <c r="E175" s="563" t="str">
        <f>IF(B176="","",VLOOKUP(B176,入力シート2!$D$3:$AO$103,5,0))</f>
        <v/>
      </c>
      <c r="F175" s="564" t="str">
        <f>IF(B176="","",VLOOKUP(B176,入力シート2!$D$3:$AO$103,8,0))</f>
        <v/>
      </c>
      <c r="G175" s="572" t="s">
        <v>161</v>
      </c>
      <c r="H175" s="572" t="s">
        <v>161</v>
      </c>
      <c r="I175" s="1329" t="str">
        <f>IF(B176="","",VLOOKUP(B176,入力シート2!$D$3:$AO$103,17,0))</f>
        <v/>
      </c>
      <c r="J175" s="1334"/>
      <c r="K175" s="1334"/>
      <c r="L175" s="1279"/>
      <c r="M175" s="1278" t="str">
        <f>IF(B176="","",VLOOKUP(B176,入力シート2!$D$3:$AO$103,18,0))</f>
        <v/>
      </c>
      <c r="N175" s="1279"/>
      <c r="O175" s="573" t="str">
        <f>IF(B176="","",VLOOKUP(B176,入力シート2!$D$3:$AO$103,23,0))</f>
        <v/>
      </c>
      <c r="P175" s="1275" t="str">
        <f>IF(B176="","",VLOOKUP(B176,入力シート2!$D$3:$AO$103,26,0))</f>
        <v/>
      </c>
      <c r="Q175" s="574" t="str">
        <f>IF(B176="","",VLOOKUP(B176,入力シート2!$D$3:$AO$103,27,0))</f>
        <v/>
      </c>
      <c r="R175" s="562" t="str">
        <f>IF(B176="","",VLOOKUP(B176,入力シート2!$D$3:$AO$103,28,0))</f>
        <v/>
      </c>
      <c r="S175" s="1275" t="str">
        <f>IF(B176="","",VLOOKUP(B176,入力シート2!$D$3:$AO$103,34,0))</f>
        <v/>
      </c>
      <c r="T175" s="1275" t="str">
        <f>IF(B176="","",VLOOKUP(B176,入力シート2!$D$3:$AO$103,35,0))</f>
        <v/>
      </c>
      <c r="U175" s="1335" t="str">
        <f>IF(B176="","",VLOOKUP(B176,入力シート2!$D$3:$AO$103,32,0))</f>
        <v/>
      </c>
      <c r="V175" s="1336"/>
      <c r="W175" s="1337"/>
      <c r="X175" s="1257" t="str">
        <f>IF(B176="","",VLOOKUP(B176,入力シート2!$D$3:$AO$103,36,0))</f>
        <v/>
      </c>
      <c r="Y175" s="1257" t="str">
        <f>IF(B176="","",VLOOKUP(B176,入力シート2!$D$3:$AO$103,37,0))</f>
        <v/>
      </c>
      <c r="Z175" s="1260" t="str">
        <f>IF(B176="","",VLOOKUP(B176,入力シート2!$D$3:$AO$103,38,0))</f>
        <v/>
      </c>
      <c r="AA175" s="1355"/>
      <c r="AB175" s="1356"/>
    </row>
    <row r="176" spans="1:34" ht="28" customHeight="1">
      <c r="A176" s="1276"/>
      <c r="B176" s="1273"/>
      <c r="C176" s="1274"/>
      <c r="D176" s="1276"/>
      <c r="E176" s="566" t="str">
        <f>IF(B176="","",VLOOKUP(B176,入力シート2!$D$3:$AO$103,6,0))</f>
        <v/>
      </c>
      <c r="F176" s="567" t="str">
        <f>IF(B176="","",VLOOKUP(B176,入力シート2!$D$3:$AO$103,9,0))</f>
        <v/>
      </c>
      <c r="G176" s="575" t="str">
        <f>IF(B176="","",VLOOKUP(B176,入力シート2!$D$3:$AO$103,11,0))</f>
        <v/>
      </c>
      <c r="H176" s="576" t="str">
        <f>IF(B176="","",VLOOKUP(B176,入力シート2!$D$3:$AO$103,15,0))</f>
        <v/>
      </c>
      <c r="I176" s="1347" t="str">
        <f>IF(B176="","",VLOOKUP(B176,入力シート2!$D$3:$AO$103,19,0))</f>
        <v/>
      </c>
      <c r="J176" s="1348"/>
      <c r="K176" s="568" t="s">
        <v>1187</v>
      </c>
      <c r="L176" s="569" t="str">
        <f>IF(B176="","",VLOOKUP(B176,入力シート2!$D$3:$AO$103,20,0))</f>
        <v/>
      </c>
      <c r="M176" s="1313" t="str">
        <f>IF(B176="","",VLOOKUP(B176,入力シート2!$D$3:$AO$103,22,0))</f>
        <v/>
      </c>
      <c r="N176" s="1314"/>
      <c r="O176" s="1315" t="str">
        <f>IF(B176="","",VLOOKUP(B176,入力シート2!$D$3:$AO$103,24,0)&amp;"～"&amp;VLOOKUP(B176,入力シート2!$D$3:$AO$103,25,0))</f>
        <v/>
      </c>
      <c r="P176" s="1276"/>
      <c r="Q176" s="577" t="str">
        <f>IF(B176="","",VLOOKUP(B176,入力シート2!$D$3:$AO$103,29,0))</f>
        <v/>
      </c>
      <c r="R176" s="578" t="s">
        <v>132</v>
      </c>
      <c r="S176" s="1276"/>
      <c r="T176" s="1276"/>
      <c r="U176" s="1317" t="str">
        <f>IF(B176="","",VLOOKUP(B176,入力シート2!$D$3:$AO$103,33,0))</f>
        <v/>
      </c>
      <c r="V176" s="1318"/>
      <c r="W176" s="1319"/>
      <c r="X176" s="1258"/>
      <c r="Y176" s="1258"/>
      <c r="Z176" s="1261"/>
      <c r="AA176" s="1351"/>
      <c r="AB176" s="1352"/>
    </row>
    <row r="177" spans="1:28" ht="28" customHeight="1">
      <c r="A177" s="1277"/>
      <c r="B177" s="1281" t="str">
        <f>IF(B176="","",VLOOKUP(B176,入力シート2!$D$3:$AO$103,3,0))</f>
        <v/>
      </c>
      <c r="C177" s="1282"/>
      <c r="D177" s="1277"/>
      <c r="E177" s="570" t="str">
        <f>IF(B176="","",VLOOKUP(B176,入力シート2!$D$3:$AO$103,7,0))</f>
        <v/>
      </c>
      <c r="F177" s="571" t="str">
        <f>IF(B176="","",VLOOKUP(B176,入力シート2!$D$3:$AO$103,10,0))</f>
        <v/>
      </c>
      <c r="G177" s="579" t="str">
        <f>IF(B176="","",VLOOKUP(B176,入力シート2!$D$3:$AO$103,14,0))</f>
        <v/>
      </c>
      <c r="H177" s="580" t="str">
        <f>IF(B176="","",VLOOKUP(B176,入力シート2!$D$3:$AO$103,16,0))</f>
        <v/>
      </c>
      <c r="I177" s="1283" t="str">
        <f>IF(B176="","",VLOOKUP(B176,入力シート2!$D$3:$AO$103,21,0))</f>
        <v/>
      </c>
      <c r="J177" s="1333"/>
      <c r="K177" s="1333"/>
      <c r="L177" s="1284"/>
      <c r="M177" s="1283"/>
      <c r="N177" s="1284"/>
      <c r="O177" s="1316"/>
      <c r="P177" s="1277"/>
      <c r="Q177" s="581" t="str">
        <f>IF(B176="","",VLOOKUP(B176,入力シート2!$D$3:$AO$103,30,0))</f>
        <v/>
      </c>
      <c r="R177" s="582" t="str">
        <f>IF(B176="","",VLOOKUP(B176,入力シート2!$D$3:$AO$103,31,0))</f>
        <v/>
      </c>
      <c r="S177" s="1277"/>
      <c r="T177" s="1277"/>
      <c r="U177" s="1298"/>
      <c r="V177" s="1320"/>
      <c r="W177" s="1299"/>
      <c r="X177" s="1259"/>
      <c r="Y177" s="1259"/>
      <c r="Z177" s="1262"/>
      <c r="AA177" s="1353"/>
      <c r="AB177" s="1354"/>
    </row>
    <row r="178" spans="1:28" ht="28" customHeight="1">
      <c r="A178" s="1275">
        <f>$A$10+7</f>
        <v>8</v>
      </c>
      <c r="B178" s="1278" t="str">
        <f>IF(B179="","",VLOOKUP(B179,入力シート2!$D$3:$AO$103,2,0))</f>
        <v/>
      </c>
      <c r="C178" s="1279"/>
      <c r="D178" s="1280" t="str">
        <f>IF(B179="","",VLOOKUP(B179,入力シート2!$D$3:$AO$103,4,0))</f>
        <v/>
      </c>
      <c r="E178" s="563" t="str">
        <f>IF(B179="","",VLOOKUP(B179,入力シート2!$D$3:$AO$103,5,0))</f>
        <v/>
      </c>
      <c r="F178" s="564" t="str">
        <f>IF(B179="","",VLOOKUP(B179,入力シート2!$D$3:$AO$103,8,0))</f>
        <v/>
      </c>
      <c r="G178" s="572" t="s">
        <v>161</v>
      </c>
      <c r="H178" s="572" t="s">
        <v>161</v>
      </c>
      <c r="I178" s="1329" t="str">
        <f>IF(B179="","",VLOOKUP(B179,入力シート2!$D$3:$AO$103,17,0))</f>
        <v/>
      </c>
      <c r="J178" s="1334"/>
      <c r="K178" s="1334"/>
      <c r="L178" s="1279"/>
      <c r="M178" s="1278" t="str">
        <f>IF(B179="","",VLOOKUP(B179,入力シート2!$D$3:$AO$103,18,0))</f>
        <v/>
      </c>
      <c r="N178" s="1279"/>
      <c r="O178" s="573" t="str">
        <f>IF(B179="","",VLOOKUP(B179,入力シート2!$D$3:$AO$103,23,0))</f>
        <v/>
      </c>
      <c r="P178" s="1275" t="str">
        <f>IF(B179="","",VLOOKUP(B179,入力シート2!$D$3:$AO$103,26,0))</f>
        <v/>
      </c>
      <c r="Q178" s="574" t="str">
        <f>IF(B179="","",VLOOKUP(B179,入力シート2!$D$3:$AO$103,27,0))</f>
        <v/>
      </c>
      <c r="R178" s="562" t="str">
        <f>IF(B179="","",VLOOKUP(B179,入力シート2!$D$3:$AO$103,28,0))</f>
        <v/>
      </c>
      <c r="S178" s="1275" t="str">
        <f>IF(B179="","",VLOOKUP(B179,入力シート2!$D$3:$AO$103,34,0))</f>
        <v/>
      </c>
      <c r="T178" s="1275" t="str">
        <f>IF(B179="","",VLOOKUP(B179,入力シート2!$D$3:$AO$103,35,0))</f>
        <v/>
      </c>
      <c r="U178" s="1335" t="str">
        <f>IF(B179="","",VLOOKUP(B179,入力シート2!$D$3:$AO$103,32,0))</f>
        <v/>
      </c>
      <c r="V178" s="1336"/>
      <c r="W178" s="1337"/>
      <c r="X178" s="1257" t="str">
        <f>IF(B179="","",VLOOKUP(B179,入力シート2!$D$3:$AO$103,36,0))</f>
        <v/>
      </c>
      <c r="Y178" s="1257" t="str">
        <f>IF(B179="","",VLOOKUP(B179,入力シート2!$D$3:$AO$103,37,0))</f>
        <v/>
      </c>
      <c r="Z178" s="1260" t="str">
        <f>IF(B179="","",VLOOKUP(B179,入力シート2!$D$3:$AO$103,38,0))</f>
        <v/>
      </c>
      <c r="AA178" s="1355"/>
      <c r="AB178" s="1356"/>
    </row>
    <row r="179" spans="1:28" ht="28" customHeight="1">
      <c r="A179" s="1276"/>
      <c r="B179" s="1273"/>
      <c r="C179" s="1274"/>
      <c r="D179" s="1276"/>
      <c r="E179" s="566" t="str">
        <f>IF(B179="","",VLOOKUP(B179,入力シート2!$D$3:$AO$103,6,0))</f>
        <v/>
      </c>
      <c r="F179" s="567" t="str">
        <f>IF(B179="","",VLOOKUP(B179,入力シート2!$D$3:$AO$103,9,0))</f>
        <v/>
      </c>
      <c r="G179" s="575" t="str">
        <f>IF(B179="","",VLOOKUP(B179,入力シート2!$D$3:$AO$103,11,0))</f>
        <v/>
      </c>
      <c r="H179" s="576" t="str">
        <f>IF(B179="","",VLOOKUP(B179,入力シート2!$D$3:$AO$103,15,0))</f>
        <v/>
      </c>
      <c r="I179" s="1347" t="str">
        <f>IF(B179="","",VLOOKUP(B179,入力シート2!$D$3:$AO$103,19,0))</f>
        <v/>
      </c>
      <c r="J179" s="1348"/>
      <c r="K179" s="568" t="s">
        <v>1187</v>
      </c>
      <c r="L179" s="569" t="str">
        <f>IF(B179="","",VLOOKUP(B179,入力シート2!$D$3:$AO$103,20,0))</f>
        <v/>
      </c>
      <c r="M179" s="1313" t="str">
        <f>IF(B179="","",VLOOKUP(B179,入力シート2!$D$3:$AO$103,22,0))</f>
        <v/>
      </c>
      <c r="N179" s="1314"/>
      <c r="O179" s="1315" t="str">
        <f>IF(B179="","",VLOOKUP(B179,入力シート2!$D$3:$AO$103,24,0)&amp;"～"&amp;VLOOKUP(B179,入力シート2!$D$3:$AO$103,25,0))</f>
        <v/>
      </c>
      <c r="P179" s="1276"/>
      <c r="Q179" s="577" t="str">
        <f>IF(B179="","",VLOOKUP(B179,入力シート2!$D$3:$AO$103,29,0))</f>
        <v/>
      </c>
      <c r="R179" s="578" t="s">
        <v>132</v>
      </c>
      <c r="S179" s="1276"/>
      <c r="T179" s="1276"/>
      <c r="U179" s="1317" t="str">
        <f>IF(B179="","",VLOOKUP(B179,入力シート2!$D$3:$AO$103,33,0))</f>
        <v/>
      </c>
      <c r="V179" s="1318"/>
      <c r="W179" s="1319"/>
      <c r="X179" s="1258"/>
      <c r="Y179" s="1258"/>
      <c r="Z179" s="1261"/>
      <c r="AA179" s="1351"/>
      <c r="AB179" s="1352"/>
    </row>
    <row r="180" spans="1:28" ht="28" customHeight="1">
      <c r="A180" s="1277"/>
      <c r="B180" s="1281" t="str">
        <f>IF(B179="","",VLOOKUP(B179,入力シート2!$D$3:$AO$103,3,0))</f>
        <v/>
      </c>
      <c r="C180" s="1282"/>
      <c r="D180" s="1277"/>
      <c r="E180" s="570" t="str">
        <f>IF(B179="","",VLOOKUP(B179,入力シート2!$D$3:$AO$103,7,0))</f>
        <v/>
      </c>
      <c r="F180" s="571" t="str">
        <f>IF(B179="","",VLOOKUP(B179,入力シート2!$D$3:$AO$103,10,0))</f>
        <v/>
      </c>
      <c r="G180" s="579" t="str">
        <f>IF(B179="","",VLOOKUP(B179,入力シート2!$D$3:$AO$103,14,0))</f>
        <v/>
      </c>
      <c r="H180" s="580" t="str">
        <f>IF(B179="","",VLOOKUP(B179,入力シート2!$D$3:$AO$103,16,0))</f>
        <v/>
      </c>
      <c r="I180" s="1283" t="str">
        <f>IF(B179="","",VLOOKUP(B179,入力シート2!$D$3:$AO$103,21,0))</f>
        <v/>
      </c>
      <c r="J180" s="1333"/>
      <c r="K180" s="1333"/>
      <c r="L180" s="1284"/>
      <c r="M180" s="1283"/>
      <c r="N180" s="1284"/>
      <c r="O180" s="1316"/>
      <c r="P180" s="1277"/>
      <c r="Q180" s="581" t="str">
        <f>IF(B179="","",VLOOKUP(B179,入力シート2!$D$3:$AO$103,30,0))</f>
        <v/>
      </c>
      <c r="R180" s="582" t="str">
        <f>IF(B179="","",VLOOKUP(B179,入力シート2!$D$3:$AO$103,31,0))</f>
        <v/>
      </c>
      <c r="S180" s="1277"/>
      <c r="T180" s="1277"/>
      <c r="U180" s="1298"/>
      <c r="V180" s="1320"/>
      <c r="W180" s="1299"/>
      <c r="X180" s="1259"/>
      <c r="Y180" s="1259"/>
      <c r="Z180" s="1262"/>
      <c r="AA180" s="1353"/>
      <c r="AB180" s="1354"/>
    </row>
    <row r="181" spans="1:28" ht="28" customHeight="1">
      <c r="A181" s="1275">
        <f>$A$10+8</f>
        <v>9</v>
      </c>
      <c r="B181" s="1278" t="str">
        <f>IF(B182="","",VLOOKUP(B182,入力シート2!$D$3:$AO$103,2,0))</f>
        <v/>
      </c>
      <c r="C181" s="1279"/>
      <c r="D181" s="1280" t="str">
        <f>IF(B182="","",VLOOKUP(B182,入力シート2!$D$3:$AO$103,4,0))</f>
        <v/>
      </c>
      <c r="E181" s="563" t="str">
        <f>IF(B182="","",VLOOKUP(B182,入力シート2!$D$3:$AO$103,5,0))</f>
        <v/>
      </c>
      <c r="F181" s="564" t="str">
        <f>IF(B182="","",VLOOKUP(B182,入力シート2!$D$3:$AO$103,8,0))</f>
        <v/>
      </c>
      <c r="G181" s="572" t="s">
        <v>161</v>
      </c>
      <c r="H181" s="572" t="s">
        <v>161</v>
      </c>
      <c r="I181" s="1329" t="str">
        <f>IF(B182="","",VLOOKUP(B182,入力シート2!$D$3:$AO$103,17,0))</f>
        <v/>
      </c>
      <c r="J181" s="1334"/>
      <c r="K181" s="1334"/>
      <c r="L181" s="1279"/>
      <c r="M181" s="1278" t="str">
        <f>IF(B182="","",VLOOKUP(B182,入力シート2!$D$3:$AO$103,18,0))</f>
        <v/>
      </c>
      <c r="N181" s="1279"/>
      <c r="O181" s="573" t="str">
        <f>IF(B182="","",VLOOKUP(B182,入力シート2!$D$3:$AO$103,23,0))</f>
        <v/>
      </c>
      <c r="P181" s="1275" t="str">
        <f>IF(B182="","",VLOOKUP(B182,入力シート2!$D$3:$AO$103,26,0))</f>
        <v/>
      </c>
      <c r="Q181" s="574" t="str">
        <f>IF(B182="","",VLOOKUP(B182,入力シート2!$D$3:$AO$103,27,0))</f>
        <v/>
      </c>
      <c r="R181" s="562" t="str">
        <f>IF(B182="","",VLOOKUP(B182,入力シート2!$D$3:$AO$103,28,0))</f>
        <v/>
      </c>
      <c r="S181" s="1275" t="str">
        <f>IF(B182="","",VLOOKUP(B182,入力シート2!$D$3:$AO$103,34,0))</f>
        <v/>
      </c>
      <c r="T181" s="1275" t="str">
        <f>IF(B182="","",VLOOKUP(B182,入力シート2!$D$3:$AO$103,35,0))</f>
        <v/>
      </c>
      <c r="U181" s="1335" t="str">
        <f>IF(B182="","",VLOOKUP(B182,入力シート2!$D$3:$AO$103,32,0))</f>
        <v/>
      </c>
      <c r="V181" s="1336"/>
      <c r="W181" s="1337"/>
      <c r="X181" s="1257" t="str">
        <f>IF(B182="","",VLOOKUP(B182,入力シート2!$D$3:$AO$103,36,0))</f>
        <v/>
      </c>
      <c r="Y181" s="1257" t="str">
        <f>IF(B182="","",VLOOKUP(B182,入力シート2!$D$3:$AO$103,37,0))</f>
        <v/>
      </c>
      <c r="Z181" s="1260" t="str">
        <f>IF(B182="","",VLOOKUP(B182,入力シート2!$D$3:$AO$103,38,0))</f>
        <v/>
      </c>
      <c r="AA181" s="1355"/>
      <c r="AB181" s="1356"/>
    </row>
    <row r="182" spans="1:28" ht="28" customHeight="1">
      <c r="A182" s="1276"/>
      <c r="B182" s="1273"/>
      <c r="C182" s="1274"/>
      <c r="D182" s="1276"/>
      <c r="E182" s="566" t="str">
        <f>IF(B182="","",VLOOKUP(B182,入力シート2!$D$3:$AO$103,6,0))</f>
        <v/>
      </c>
      <c r="F182" s="567" t="str">
        <f>IF(B182="","",VLOOKUP(B182,入力シート2!$D$3:$AO$103,9,0))</f>
        <v/>
      </c>
      <c r="G182" s="575" t="str">
        <f>IF(B182="","",VLOOKUP(B182,入力シート2!$D$3:$AO$103,11,0))</f>
        <v/>
      </c>
      <c r="H182" s="576" t="str">
        <f>IF(B182="","",VLOOKUP(B182,入力シート2!$D$3:$AO$103,15,0))</f>
        <v/>
      </c>
      <c r="I182" s="1347" t="str">
        <f>IF(B182="","",VLOOKUP(B182,入力シート2!$D$3:$AO$103,19,0))</f>
        <v/>
      </c>
      <c r="J182" s="1348"/>
      <c r="K182" s="568" t="s">
        <v>1187</v>
      </c>
      <c r="L182" s="569" t="str">
        <f>IF(B182="","",VLOOKUP(B182,入力シート2!$D$3:$AO$103,20,0))</f>
        <v/>
      </c>
      <c r="M182" s="1313" t="str">
        <f>IF(B182="","",VLOOKUP(B182,入力シート2!$D$3:$AO$103,22,0))</f>
        <v/>
      </c>
      <c r="N182" s="1314"/>
      <c r="O182" s="1315" t="str">
        <f>IF(B182="","",VLOOKUP(B182,入力シート2!$D$3:$AO$103,24,0)&amp;"～"&amp;VLOOKUP(B182,入力シート2!$D$3:$AO$103,25,0))</f>
        <v/>
      </c>
      <c r="P182" s="1276"/>
      <c r="Q182" s="577" t="str">
        <f>IF(B182="","",VLOOKUP(B182,入力シート2!$D$3:$AO$103,29,0))</f>
        <v/>
      </c>
      <c r="R182" s="578" t="s">
        <v>132</v>
      </c>
      <c r="S182" s="1276"/>
      <c r="T182" s="1276"/>
      <c r="U182" s="1317" t="str">
        <f>IF(B182="","",VLOOKUP(B182,入力シート2!$D$3:$AO$103,33,0))</f>
        <v/>
      </c>
      <c r="V182" s="1318"/>
      <c r="W182" s="1319"/>
      <c r="X182" s="1258"/>
      <c r="Y182" s="1258"/>
      <c r="Z182" s="1261"/>
      <c r="AA182" s="1351"/>
      <c r="AB182" s="1352"/>
    </row>
    <row r="183" spans="1:28" ht="28" customHeight="1">
      <c r="A183" s="1277"/>
      <c r="B183" s="1281" t="str">
        <f>IF(B182="","",VLOOKUP(B182,入力シート2!$D$3:$AO$103,3,0))</f>
        <v/>
      </c>
      <c r="C183" s="1282"/>
      <c r="D183" s="1277"/>
      <c r="E183" s="570" t="str">
        <f>IF(B182="","",VLOOKUP(B182,入力シート2!$D$3:$AO$103,7,0))</f>
        <v/>
      </c>
      <c r="F183" s="571" t="str">
        <f>IF(B182="","",VLOOKUP(B182,入力シート2!$D$3:$AO$103,10,0))</f>
        <v/>
      </c>
      <c r="G183" s="579" t="str">
        <f>IF(B182="","",VLOOKUP(B182,入力シート2!$D$3:$AO$103,14,0))</f>
        <v/>
      </c>
      <c r="H183" s="580" t="str">
        <f>IF(B182="","",VLOOKUP(B182,入力シート2!$D$3:$AO$103,16,0))</f>
        <v/>
      </c>
      <c r="I183" s="1283" t="str">
        <f>IF(B182="","",VLOOKUP(B182,入力シート2!$D$3:$AO$103,21,0))</f>
        <v/>
      </c>
      <c r="J183" s="1333"/>
      <c r="K183" s="1333"/>
      <c r="L183" s="1284"/>
      <c r="M183" s="1283"/>
      <c r="N183" s="1284"/>
      <c r="O183" s="1316"/>
      <c r="P183" s="1277"/>
      <c r="Q183" s="581" t="str">
        <f>IF(B182="","",VLOOKUP(B182,入力シート2!$D$3:$AO$103,30,0))</f>
        <v/>
      </c>
      <c r="R183" s="582" t="str">
        <f>IF(B182="","",VLOOKUP(B182,入力シート2!$D$3:$AO$103,31,0))</f>
        <v/>
      </c>
      <c r="S183" s="1277"/>
      <c r="T183" s="1277"/>
      <c r="U183" s="1298"/>
      <c r="V183" s="1320"/>
      <c r="W183" s="1299"/>
      <c r="X183" s="1259"/>
      <c r="Y183" s="1259"/>
      <c r="Z183" s="1262"/>
      <c r="AA183" s="1353"/>
      <c r="AB183" s="1354"/>
    </row>
    <row r="184" spans="1:28" ht="28" customHeight="1">
      <c r="A184" s="1275">
        <f>$A$10+9</f>
        <v>10</v>
      </c>
      <c r="B184" s="1278" t="str">
        <f>IF(B185="","",VLOOKUP(B185,入力シート2!$D$3:$AO$103,2,0))</f>
        <v/>
      </c>
      <c r="C184" s="1279"/>
      <c r="D184" s="1280" t="str">
        <f>IF(B185="","",VLOOKUP(B185,入力シート2!$D$3:$AO$103,4,0))</f>
        <v/>
      </c>
      <c r="E184" s="563" t="str">
        <f>IF(B185="","",VLOOKUP(B185,入力シート2!$D$3:$AO$103,5,0))</f>
        <v/>
      </c>
      <c r="F184" s="564" t="str">
        <f>IF(B185="","",VLOOKUP(B185,入力シート2!$D$3:$AO$103,8,0))</f>
        <v/>
      </c>
      <c r="G184" s="572" t="s">
        <v>161</v>
      </c>
      <c r="H184" s="572" t="s">
        <v>161</v>
      </c>
      <c r="I184" s="1329" t="str">
        <f>IF(B185="","",VLOOKUP(B185,入力シート2!$D$3:$AO$103,17,0))</f>
        <v/>
      </c>
      <c r="J184" s="1334"/>
      <c r="K184" s="1334"/>
      <c r="L184" s="1279"/>
      <c r="M184" s="1278" t="str">
        <f>IF(B185="","",VLOOKUP(B185,入力シート2!$D$3:$AO$103,18,0))</f>
        <v/>
      </c>
      <c r="N184" s="1279"/>
      <c r="O184" s="573" t="str">
        <f>IF(B185="","",VLOOKUP(B185,入力シート2!$D$3:$AO$103,23,0))</f>
        <v/>
      </c>
      <c r="P184" s="1275" t="str">
        <f>IF(B185="","",VLOOKUP(B185,入力シート2!$D$3:$AO$103,26,0))</f>
        <v/>
      </c>
      <c r="Q184" s="574" t="str">
        <f>IF(B185="","",VLOOKUP(B185,入力シート2!$D$3:$AO$103,27,0))</f>
        <v/>
      </c>
      <c r="R184" s="562" t="str">
        <f>IF(B185="","",VLOOKUP(B185,入力シート2!$D$3:$AO$103,28,0))</f>
        <v/>
      </c>
      <c r="S184" s="1275" t="str">
        <f>IF(B185="","",VLOOKUP(B185,入力シート2!$D$3:$AO$103,34,0))</f>
        <v/>
      </c>
      <c r="T184" s="1275" t="str">
        <f>IF(B185="","",VLOOKUP(B185,入力シート2!$D$3:$AO$103,35,0))</f>
        <v/>
      </c>
      <c r="U184" s="1335" t="str">
        <f>IF(B185="","",VLOOKUP(B185,入力シート2!$D$3:$AO$103,32,0))</f>
        <v/>
      </c>
      <c r="V184" s="1336"/>
      <c r="W184" s="1337"/>
      <c r="X184" s="1257" t="str">
        <f>IF(B185="","",VLOOKUP(B185,入力シート2!$D$3:$AO$103,36,0))</f>
        <v/>
      </c>
      <c r="Y184" s="1257" t="str">
        <f>IF(B185="","",VLOOKUP(B185,入力シート2!$D$3:$AO$103,37,0))</f>
        <v/>
      </c>
      <c r="Z184" s="1260" t="str">
        <f>IF(B185="","",VLOOKUP(B185,入力シート2!$D$3:$AO$103,38,0))</f>
        <v/>
      </c>
      <c r="AA184" s="1355"/>
      <c r="AB184" s="1356"/>
    </row>
    <row r="185" spans="1:28" ht="28" customHeight="1">
      <c r="A185" s="1276"/>
      <c r="B185" s="1273"/>
      <c r="C185" s="1274"/>
      <c r="D185" s="1276"/>
      <c r="E185" s="566" t="str">
        <f>IF(B185="","",VLOOKUP(B185,入力シート2!$D$3:$AO$103,6,0))</f>
        <v/>
      </c>
      <c r="F185" s="567" t="str">
        <f>IF(B185="","",VLOOKUP(B185,入力シート2!$D$3:$AO$103,9,0))</f>
        <v/>
      </c>
      <c r="G185" s="575" t="str">
        <f>IF(B185="","",VLOOKUP(B185,入力シート2!$D$3:$AO$103,11,0))</f>
        <v/>
      </c>
      <c r="H185" s="576" t="str">
        <f>IF(B185="","",VLOOKUP(B185,入力シート2!$D$3:$AO$103,15,0))</f>
        <v/>
      </c>
      <c r="I185" s="1347" t="str">
        <f>IF(B185="","",VLOOKUP(B185,入力シート2!$D$3:$AO$103,19,0))</f>
        <v/>
      </c>
      <c r="J185" s="1348"/>
      <c r="K185" s="568" t="s">
        <v>1187</v>
      </c>
      <c r="L185" s="569" t="str">
        <f>IF(B185="","",VLOOKUP(B185,入力シート2!$D$3:$AO$103,20,0))</f>
        <v/>
      </c>
      <c r="M185" s="1313" t="str">
        <f>IF(B185="","",VLOOKUP(B185,入力シート2!$D$3:$AO$103,22,0))</f>
        <v/>
      </c>
      <c r="N185" s="1314"/>
      <c r="O185" s="1315" t="str">
        <f>IF(B185="","",VLOOKUP(B185,入力シート2!$D$3:$AO$103,24,0)&amp;"～"&amp;VLOOKUP(B185,入力シート2!$D$3:$AO$103,25,0))</f>
        <v/>
      </c>
      <c r="P185" s="1276"/>
      <c r="Q185" s="577" t="str">
        <f>IF(B185="","",VLOOKUP(B185,入力シート2!$D$3:$AO$103,29,0))</f>
        <v/>
      </c>
      <c r="R185" s="578" t="s">
        <v>132</v>
      </c>
      <c r="S185" s="1276"/>
      <c r="T185" s="1276"/>
      <c r="U185" s="1317" t="str">
        <f>IF(B185="","",VLOOKUP(B185,入力シート2!$D$3:$AO$103,33,0))</f>
        <v/>
      </c>
      <c r="V185" s="1318"/>
      <c r="W185" s="1319"/>
      <c r="X185" s="1258"/>
      <c r="Y185" s="1258"/>
      <c r="Z185" s="1261"/>
      <c r="AA185" s="1351"/>
      <c r="AB185" s="1352"/>
    </row>
    <row r="186" spans="1:28" ht="28" customHeight="1">
      <c r="A186" s="1277"/>
      <c r="B186" s="1281" t="str">
        <f>IF(B185="","",VLOOKUP(B185,入力シート2!$D$3:$AO$103,3,0))</f>
        <v/>
      </c>
      <c r="C186" s="1282"/>
      <c r="D186" s="1277"/>
      <c r="E186" s="570" t="str">
        <f>IF(B185="","",VLOOKUP(B185,入力シート2!$D$3:$AO$103,7,0))</f>
        <v/>
      </c>
      <c r="F186" s="571" t="str">
        <f>IF(B185="","",VLOOKUP(B185,入力シート2!$D$3:$AO$103,10,0))</f>
        <v/>
      </c>
      <c r="G186" s="579" t="str">
        <f>IF(B185="","",VLOOKUP(B185,入力シート2!$D$3:$AO$103,14,0))</f>
        <v/>
      </c>
      <c r="H186" s="580" t="str">
        <f>IF(B185="","",VLOOKUP(B185,入力シート2!$D$3:$AO$103,16,0))</f>
        <v/>
      </c>
      <c r="I186" s="1283" t="str">
        <f>IF(B185="","",VLOOKUP(B185,入力シート2!$D$3:$AO$103,21,0))</f>
        <v/>
      </c>
      <c r="J186" s="1333"/>
      <c r="K186" s="1333"/>
      <c r="L186" s="1284"/>
      <c r="M186" s="1283"/>
      <c r="N186" s="1284"/>
      <c r="O186" s="1316"/>
      <c r="P186" s="1277"/>
      <c r="Q186" s="581" t="str">
        <f>IF(B185="","",VLOOKUP(B185,入力シート2!$D$3:$AO$103,30,0))</f>
        <v/>
      </c>
      <c r="R186" s="582" t="str">
        <f>IF(B185="","",VLOOKUP(B185,入力シート2!$D$3:$AO$103,31,0))</f>
        <v/>
      </c>
      <c r="S186" s="1277"/>
      <c r="T186" s="1277"/>
      <c r="U186" s="1298"/>
      <c r="V186" s="1320"/>
      <c r="W186" s="1299"/>
      <c r="X186" s="1259"/>
      <c r="Y186" s="1259"/>
      <c r="Z186" s="1262"/>
      <c r="AA186" s="1353"/>
      <c r="AB186" s="1354"/>
    </row>
    <row r="187" spans="1:28" s="587" customFormat="1" ht="18" customHeight="1">
      <c r="A187" s="584" t="s">
        <v>162</v>
      </c>
      <c r="B187" s="585"/>
      <c r="C187" s="586"/>
      <c r="E187" s="588"/>
      <c r="F187" s="588"/>
      <c r="O187" s="589"/>
      <c r="P187" s="590" t="s">
        <v>163</v>
      </c>
      <c r="Q187" s="591" t="s">
        <v>164</v>
      </c>
      <c r="R187" s="592"/>
      <c r="U187" s="560"/>
      <c r="V187" s="560"/>
      <c r="W187" s="560"/>
    </row>
    <row r="188" spans="1:28" s="587" customFormat="1" ht="18" customHeight="1">
      <c r="A188" s="568"/>
      <c r="B188" s="593" t="s">
        <v>185</v>
      </c>
      <c r="E188" s="588"/>
      <c r="F188" s="588"/>
      <c r="O188" s="589"/>
      <c r="P188" s="533"/>
      <c r="Q188" s="558" t="s">
        <v>165</v>
      </c>
      <c r="R188" s="592"/>
    </row>
    <row r="189" spans="1:28" s="587" customFormat="1" ht="18" customHeight="1">
      <c r="A189" s="568"/>
      <c r="B189" s="593" t="s">
        <v>166</v>
      </c>
      <c r="E189" s="588"/>
      <c r="F189" s="588"/>
      <c r="O189" s="589"/>
      <c r="P189" s="533"/>
      <c r="Q189" s="558" t="s">
        <v>167</v>
      </c>
      <c r="R189" s="592"/>
      <c r="U189" s="560"/>
      <c r="V189" s="560"/>
      <c r="W189" s="560"/>
      <c r="X189" s="594"/>
    </row>
    <row r="190" spans="1:28" s="587" customFormat="1" ht="18" customHeight="1">
      <c r="A190" s="568"/>
      <c r="B190" s="593" t="s">
        <v>168</v>
      </c>
      <c r="E190" s="588"/>
      <c r="F190" s="588"/>
      <c r="O190" s="589"/>
      <c r="P190" s="590" t="s">
        <v>169</v>
      </c>
      <c r="Q190" s="558" t="s">
        <v>170</v>
      </c>
      <c r="R190" s="592"/>
      <c r="U190" s="560"/>
      <c r="V190" s="560"/>
      <c r="W190" s="560"/>
      <c r="X190" s="594"/>
    </row>
    <row r="191" spans="1:28" s="587" customFormat="1" ht="18" customHeight="1">
      <c r="A191" s="568"/>
      <c r="B191" s="593" t="s">
        <v>171</v>
      </c>
      <c r="E191" s="588"/>
      <c r="F191" s="588"/>
      <c r="O191" s="589"/>
      <c r="P191" s="590" t="s">
        <v>172</v>
      </c>
      <c r="Q191" s="558" t="s">
        <v>173</v>
      </c>
      <c r="R191" s="592"/>
      <c r="U191" s="560"/>
      <c r="V191" s="560"/>
      <c r="W191" s="560"/>
      <c r="X191" s="594"/>
    </row>
    <row r="192" spans="1:28" s="587" customFormat="1" ht="18" customHeight="1">
      <c r="A192" s="568"/>
      <c r="B192" s="593" t="s">
        <v>174</v>
      </c>
      <c r="E192" s="588"/>
      <c r="F192" s="588"/>
      <c r="O192" s="589"/>
      <c r="P192" s="589"/>
      <c r="Q192" s="558" t="s">
        <v>175</v>
      </c>
      <c r="R192" s="592"/>
      <c r="X192" s="594"/>
    </row>
    <row r="193" spans="1:28" s="587" customFormat="1" ht="18" customHeight="1">
      <c r="A193" s="568"/>
      <c r="B193" s="593" t="s">
        <v>186</v>
      </c>
      <c r="E193" s="588"/>
      <c r="F193" s="588"/>
      <c r="O193" s="589"/>
      <c r="P193" s="590" t="s">
        <v>176</v>
      </c>
      <c r="Q193" s="558" t="s">
        <v>177</v>
      </c>
      <c r="R193" s="592"/>
      <c r="X193" s="594"/>
    </row>
    <row r="194" spans="1:28" s="587" customFormat="1" ht="18" customHeight="1">
      <c r="A194" s="568"/>
      <c r="B194" s="593" t="s">
        <v>187</v>
      </c>
      <c r="E194" s="588"/>
      <c r="F194" s="588"/>
      <c r="O194" s="589"/>
      <c r="P194" s="590" t="s">
        <v>178</v>
      </c>
      <c r="Q194" s="558" t="s">
        <v>179</v>
      </c>
      <c r="R194" s="592"/>
    </row>
    <row r="195" spans="1:28" s="587" customFormat="1" ht="18" customHeight="1">
      <c r="A195" s="568"/>
      <c r="B195" s="593" t="s">
        <v>188</v>
      </c>
      <c r="E195" s="588"/>
      <c r="F195" s="588"/>
      <c r="O195" s="589"/>
      <c r="P195" s="590" t="s">
        <v>180</v>
      </c>
      <c r="Q195" s="558" t="s">
        <v>181</v>
      </c>
      <c r="R195" s="592"/>
      <c r="AB195" s="595"/>
    </row>
    <row r="196" spans="1:28" s="596" customFormat="1" ht="18" customHeight="1">
      <c r="A196" s="568"/>
      <c r="B196" s="593" t="s">
        <v>189</v>
      </c>
      <c r="E196" s="597"/>
      <c r="F196" s="597"/>
      <c r="O196" s="589"/>
      <c r="P196" s="590" t="s">
        <v>182</v>
      </c>
      <c r="Q196" s="558" t="s">
        <v>183</v>
      </c>
      <c r="R196" s="598"/>
    </row>
    <row r="197" spans="1:28" ht="18.75" customHeight="1">
      <c r="A197" s="1268" t="s">
        <v>194</v>
      </c>
      <c r="B197" s="1269"/>
      <c r="C197" s="1270"/>
    </row>
    <row r="198" spans="1:28" ht="32.25" customHeight="1">
      <c r="C198" s="1368" t="str">
        <f>工事情報入力!C$6</f>
        <v>道路改良工事・道路橋りょう改築工事合併工事（●●・Ｒ▲-▲）（週休２日）</v>
      </c>
      <c r="D198" s="1369"/>
      <c r="E198" s="1369"/>
      <c r="F198" s="1369"/>
      <c r="G198" s="1369"/>
      <c r="H198" s="536" t="s">
        <v>129</v>
      </c>
      <c r="I198" s="537"/>
      <c r="J198" s="538"/>
      <c r="K198" s="538"/>
      <c r="L198" s="538"/>
      <c r="M198" s="537"/>
      <c r="N198" s="533" t="s">
        <v>130</v>
      </c>
      <c r="Y198" s="539" t="s">
        <v>131</v>
      </c>
      <c r="Z198" s="540" t="s">
        <v>132</v>
      </c>
      <c r="AA198" s="541"/>
    </row>
    <row r="199" spans="1:28" ht="22.5" customHeight="1">
      <c r="A199" s="1271" t="s">
        <v>19</v>
      </c>
      <c r="B199" s="1272"/>
      <c r="C199" s="1369"/>
      <c r="D199" s="1369"/>
      <c r="E199" s="1369"/>
      <c r="F199" s="1369"/>
      <c r="G199" s="1369"/>
      <c r="H199" s="544" t="s">
        <v>3</v>
      </c>
      <c r="I199" s="1349">
        <f>入力シート2!$D$2</f>
        <v>45527</v>
      </c>
      <c r="J199" s="1349"/>
      <c r="K199" s="545" t="s">
        <v>133</v>
      </c>
      <c r="L199" s="546"/>
      <c r="M199" s="537"/>
      <c r="Y199" s="547" t="s">
        <v>134</v>
      </c>
      <c r="Z199" s="548" t="str">
        <f>IF(Y200="","",VLOOKUP(Y200,入力シート1!$B$5:$AM$17,37,0))</f>
        <v/>
      </c>
      <c r="AA199" s="545" t="s">
        <v>4</v>
      </c>
      <c r="AB199" s="535"/>
    </row>
    <row r="200" spans="1:28" ht="22.5" customHeight="1">
      <c r="A200" s="1263" t="s">
        <v>29</v>
      </c>
      <c r="B200" s="1264"/>
      <c r="C200" s="1290" t="str">
        <f>IF(工事情報入力!C$7="","",工事情報入力!C$7)</f>
        <v>11111111111111</v>
      </c>
      <c r="D200" s="1290"/>
      <c r="E200" s="1290"/>
      <c r="F200" s="1290"/>
      <c r="G200" s="543"/>
      <c r="H200" s="550" t="s">
        <v>135</v>
      </c>
      <c r="I200" s="551"/>
      <c r="J200" s="552"/>
      <c r="K200" s="552"/>
      <c r="L200" s="552"/>
      <c r="M200" s="1271" t="s">
        <v>136</v>
      </c>
      <c r="N200" s="1271"/>
      <c r="O200" s="1350">
        <f>工事情報入力!C$26</f>
        <v>0</v>
      </c>
      <c r="P200" s="1350"/>
      <c r="Q200" s="1350"/>
      <c r="R200" s="1350"/>
      <c r="X200" s="554" t="str">
        <f>IFERROR(INDEX(入力シート1!$A$4:$A$54, MATCH(Y200, 入力シート1!$B$4:$B$54, 0)),"")</f>
        <v/>
      </c>
      <c r="Y200" s="1360"/>
      <c r="Z200" s="1360"/>
    </row>
    <row r="201" spans="1:28" ht="22.5" customHeight="1">
      <c r="A201" s="1263" t="s">
        <v>24</v>
      </c>
      <c r="B201" s="1264"/>
      <c r="C201" s="1265" t="str">
        <f>工事情報入力!C$10</f>
        <v>建設　太郎</v>
      </c>
      <c r="D201" s="1266"/>
      <c r="E201" s="555"/>
      <c r="F201" s="555"/>
      <c r="G201" s="556" t="s">
        <v>20</v>
      </c>
      <c r="H201" s="533" t="s">
        <v>137</v>
      </c>
      <c r="I201" s="401"/>
      <c r="J201" s="557"/>
      <c r="K201" s="407"/>
      <c r="L201" s="407"/>
      <c r="M201" s="1263" t="s">
        <v>138</v>
      </c>
      <c r="N201" s="1263"/>
      <c r="O201" s="1361" t="str">
        <f>IF(工事情報入力!C$27="","",工事情報入力!C$27)</f>
        <v/>
      </c>
      <c r="P201" s="1361"/>
      <c r="Q201" s="1361"/>
      <c r="R201" s="1361"/>
      <c r="U201" s="558"/>
      <c r="V201" s="558"/>
      <c r="W201" s="558"/>
      <c r="X201" s="549" t="s">
        <v>139</v>
      </c>
      <c r="Y201" s="1362" t="str">
        <f>IF(Y200="","",VLOOKUP(Y200,入力シート1!$B$5:$AM$17,2,0))</f>
        <v/>
      </c>
      <c r="Z201" s="1361"/>
      <c r="AA201" s="560" t="s">
        <v>132</v>
      </c>
      <c r="AB201" s="560" t="s">
        <v>132</v>
      </c>
    </row>
    <row r="202" spans="1:28" ht="23.25" customHeight="1">
      <c r="A202" s="1267" t="s">
        <v>132</v>
      </c>
      <c r="B202" s="1267"/>
      <c r="L202" s="407"/>
      <c r="M202" s="1367" t="s">
        <v>192</v>
      </c>
      <c r="N202" s="1367"/>
      <c r="O202" s="1367"/>
      <c r="P202" s="1366" t="s">
        <v>1327</v>
      </c>
      <c r="Q202" s="1366"/>
      <c r="R202" s="545" t="s">
        <v>140</v>
      </c>
      <c r="Y202" s="544" t="s">
        <v>191</v>
      </c>
      <c r="Z202" s="561" t="s">
        <v>193</v>
      </c>
      <c r="AA202" s="545" t="s">
        <v>140</v>
      </c>
    </row>
    <row r="203" spans="1:28" ht="27" customHeight="1">
      <c r="A203" s="1291" t="s">
        <v>141</v>
      </c>
      <c r="B203" s="1292" t="s">
        <v>142</v>
      </c>
      <c r="C203" s="1292"/>
      <c r="D203" s="1293" t="s">
        <v>143</v>
      </c>
      <c r="E203" s="1294" t="s">
        <v>21</v>
      </c>
      <c r="F203" s="1295" t="s">
        <v>21</v>
      </c>
      <c r="G203" s="1293" t="s">
        <v>144</v>
      </c>
      <c r="H203" s="1293" t="s">
        <v>145</v>
      </c>
      <c r="I203" s="1278" t="s">
        <v>146</v>
      </c>
      <c r="J203" s="1334"/>
      <c r="K203" s="1334"/>
      <c r="L203" s="1279"/>
      <c r="M203" s="1278" t="s">
        <v>147</v>
      </c>
      <c r="N203" s="1279"/>
      <c r="O203" s="565" t="s">
        <v>148</v>
      </c>
      <c r="P203" s="1357" t="s">
        <v>149</v>
      </c>
      <c r="Q203" s="1363" t="s">
        <v>150</v>
      </c>
      <c r="R203" s="1364"/>
      <c r="S203" s="1312" t="s">
        <v>1359</v>
      </c>
      <c r="T203" s="1312" t="s">
        <v>1360</v>
      </c>
      <c r="U203" s="1329" t="s">
        <v>151</v>
      </c>
      <c r="V203" s="1330"/>
      <c r="W203" s="1331"/>
      <c r="X203" s="1278" t="s">
        <v>152</v>
      </c>
      <c r="Y203" s="1334"/>
      <c r="Z203" s="1279"/>
      <c r="AA203" s="1338" t="s">
        <v>1323</v>
      </c>
      <c r="AB203" s="1292"/>
    </row>
    <row r="204" spans="1:28" ht="27" customHeight="1">
      <c r="A204" s="1291"/>
      <c r="B204" s="1288" t="s">
        <v>153</v>
      </c>
      <c r="C204" s="1289"/>
      <c r="D204" s="1293"/>
      <c r="E204" s="1296"/>
      <c r="F204" s="1297"/>
      <c r="G204" s="1293"/>
      <c r="H204" s="1293"/>
      <c r="I204" s="1313" t="s">
        <v>154</v>
      </c>
      <c r="J204" s="1332"/>
      <c r="K204" s="1332"/>
      <c r="L204" s="1314"/>
      <c r="M204" s="1313" t="s">
        <v>147</v>
      </c>
      <c r="N204" s="1314"/>
      <c r="O204" s="1276" t="s">
        <v>155</v>
      </c>
      <c r="P204" s="1358"/>
      <c r="Q204" s="1288" t="s">
        <v>156</v>
      </c>
      <c r="R204" s="1289"/>
      <c r="S204" s="1312"/>
      <c r="T204" s="1312"/>
      <c r="U204" s="1313" t="s">
        <v>157</v>
      </c>
      <c r="V204" s="1332"/>
      <c r="W204" s="1314"/>
      <c r="X204" s="1259" t="s">
        <v>22</v>
      </c>
      <c r="Y204" s="1277" t="s">
        <v>23</v>
      </c>
      <c r="Z204" s="1277" t="s">
        <v>158</v>
      </c>
      <c r="AA204" s="1339" t="s">
        <v>159</v>
      </c>
      <c r="AB204" s="1340"/>
    </row>
    <row r="205" spans="1:28" ht="27" customHeight="1">
      <c r="A205" s="1291"/>
      <c r="B205" s="1283" t="s">
        <v>30</v>
      </c>
      <c r="C205" s="1284"/>
      <c r="D205" s="1293"/>
      <c r="E205" s="1298"/>
      <c r="F205" s="1299"/>
      <c r="G205" s="1293"/>
      <c r="H205" s="1293"/>
      <c r="I205" s="1283"/>
      <c r="J205" s="1333"/>
      <c r="K205" s="1333"/>
      <c r="L205" s="1284"/>
      <c r="M205" s="1283"/>
      <c r="N205" s="1284"/>
      <c r="O205" s="1277"/>
      <c r="P205" s="1359"/>
      <c r="Q205" s="1283" t="s">
        <v>160</v>
      </c>
      <c r="R205" s="1284"/>
      <c r="S205" s="1312"/>
      <c r="T205" s="1312"/>
      <c r="U205" s="1283"/>
      <c r="V205" s="1333"/>
      <c r="W205" s="1284"/>
      <c r="X205" s="1312"/>
      <c r="Y205" s="1293"/>
      <c r="Z205" s="1293"/>
      <c r="AA205" s="1341"/>
      <c r="AB205" s="1342"/>
    </row>
    <row r="206" spans="1:28" ht="28" customHeight="1">
      <c r="A206" s="1285">
        <v>1</v>
      </c>
      <c r="B206" s="1278" t="str">
        <f>IF(B207="","",VLOOKUP(B207,入力シート2!$D$3:$AO$103,2,0))</f>
        <v/>
      </c>
      <c r="C206" s="1279"/>
      <c r="D206" s="1280" t="str">
        <f>IF(B207="","",VLOOKUP(B207,入力シート2!$D$3:$AO$103,4,0))</f>
        <v/>
      </c>
      <c r="E206" s="563" t="str">
        <f>IF(B207="","",VLOOKUP(B207,入力シート2!$D$3:$AO$103,5,0))</f>
        <v/>
      </c>
      <c r="F206" s="564" t="str">
        <f>IF(B207="","",VLOOKUP(B207,入力シート2!$D$3:$AO$103,8,0))</f>
        <v/>
      </c>
      <c r="G206" s="572" t="s">
        <v>161</v>
      </c>
      <c r="H206" s="572" t="s">
        <v>161</v>
      </c>
      <c r="I206" s="1329" t="str">
        <f>IF(B207="","",VLOOKUP(B207,入力シート2!$D$3:$AO$103,17,0))</f>
        <v/>
      </c>
      <c r="J206" s="1334"/>
      <c r="K206" s="1334"/>
      <c r="L206" s="1279"/>
      <c r="M206" s="1278" t="str">
        <f>IF(B207="","",VLOOKUP(B207,入力シート2!$D$3:$AO$103,18,0))</f>
        <v/>
      </c>
      <c r="N206" s="1279"/>
      <c r="O206" s="573" t="str">
        <f>IF(B207="","",VLOOKUP(B207,入力シート2!$D$3:$AO$103,23,0))</f>
        <v/>
      </c>
      <c r="P206" s="1275" t="str">
        <f>IF(B207="","",VLOOKUP(B207,入力シート2!$D$3:$AO$103,26,0))</f>
        <v/>
      </c>
      <c r="Q206" s="574" t="str">
        <f>IF(B207="","",VLOOKUP(B207,入力シート2!$D$3:$AO$103,27,0))</f>
        <v/>
      </c>
      <c r="R206" s="562" t="str">
        <f>IF(B207="","",VLOOKUP(B207,入力シート2!$D$3:$AO$103,28,0))</f>
        <v/>
      </c>
      <c r="S206" s="1275" t="str">
        <f>IF(B207="","",VLOOKUP(B207,入力シート2!$D$3:$AO$103,34,0))</f>
        <v/>
      </c>
      <c r="T206" s="1275" t="str">
        <f>IF(B207="","",VLOOKUP(B207,入力シート2!$D$3:$AO$103,35,0))</f>
        <v/>
      </c>
      <c r="U206" s="1335" t="str">
        <f>IF(B207="","",VLOOKUP(B207,入力シート2!$D$3:$AO$103,32,0))</f>
        <v/>
      </c>
      <c r="V206" s="1336"/>
      <c r="W206" s="1337"/>
      <c r="X206" s="1257" t="str">
        <f>IF(B207="","",VLOOKUP(B207,入力シート2!$D$3:$AO$103,36,0))</f>
        <v/>
      </c>
      <c r="Y206" s="1257" t="str">
        <f>IF(B207="","",VLOOKUP(B207,入力シート2!$D$3:$AO$103,37,0))</f>
        <v/>
      </c>
      <c r="Z206" s="1260" t="str">
        <f>IF(B207="","",VLOOKUP(B207,入力シート2!$D$3:$AO$103,38,0))</f>
        <v/>
      </c>
      <c r="AA206" s="1355"/>
      <c r="AB206" s="1356"/>
    </row>
    <row r="207" spans="1:28" ht="28" customHeight="1">
      <c r="A207" s="1286"/>
      <c r="B207" s="1273"/>
      <c r="C207" s="1274"/>
      <c r="D207" s="1276"/>
      <c r="E207" s="566" t="str">
        <f>IF(B207="","",VLOOKUP(B207,入力シート2!$D$3:$AO$103,6,0))</f>
        <v/>
      </c>
      <c r="F207" s="567" t="str">
        <f>IF(B207="","",VLOOKUP(B207,入力シート2!$D$3:$AO$103,9,0))</f>
        <v/>
      </c>
      <c r="G207" s="575" t="str">
        <f>IF(B207="","",VLOOKUP(B207,入力シート2!$D$3:$AO$103,11,0))</f>
        <v/>
      </c>
      <c r="H207" s="576" t="str">
        <f>IF(B207="","",VLOOKUP(B207,入力シート2!$D$3:$AO$103,15,0))</f>
        <v/>
      </c>
      <c r="I207" s="1347" t="str">
        <f>IF(B207="","",VLOOKUP(B207,入力シート2!$D$3:$AO$103,19,0))</f>
        <v/>
      </c>
      <c r="J207" s="1348"/>
      <c r="K207" s="568" t="s">
        <v>1187</v>
      </c>
      <c r="L207" s="569" t="str">
        <f>IF(B207="","",VLOOKUP(B207,入力シート2!$D$3:$AO$103,20,0))</f>
        <v/>
      </c>
      <c r="M207" s="1313" t="str">
        <f>IF(B207="","",VLOOKUP(B207,入力シート2!$D$3:$AO$103,22,0))</f>
        <v/>
      </c>
      <c r="N207" s="1314"/>
      <c r="O207" s="1315" t="str">
        <f>IF(B207="","",VLOOKUP(B207,入力シート2!$D$3:$AO$103,24,0)&amp;"～"&amp;VLOOKUP(B207,入力シート2!$D$3:$AO$103,25,0))</f>
        <v/>
      </c>
      <c r="P207" s="1276"/>
      <c r="Q207" s="577" t="str">
        <f>IF(B207="","",VLOOKUP(B207,入力シート2!$D$3:$AO$103,29,0))</f>
        <v/>
      </c>
      <c r="R207" s="578" t="s">
        <v>132</v>
      </c>
      <c r="S207" s="1276"/>
      <c r="T207" s="1276"/>
      <c r="U207" s="1317" t="str">
        <f>IF(B207="","",VLOOKUP(B207,入力シート2!$D$3:$AO$103,33,0))</f>
        <v/>
      </c>
      <c r="V207" s="1318"/>
      <c r="W207" s="1319"/>
      <c r="X207" s="1258"/>
      <c r="Y207" s="1258"/>
      <c r="Z207" s="1261"/>
      <c r="AA207" s="1351"/>
      <c r="AB207" s="1352"/>
    </row>
    <row r="208" spans="1:28" ht="28" customHeight="1">
      <c r="A208" s="1287"/>
      <c r="B208" s="1281" t="str">
        <f>IF(B207="","",VLOOKUP(B207,入力シート2!$D$3:$AO$103,3,0))</f>
        <v/>
      </c>
      <c r="C208" s="1282"/>
      <c r="D208" s="1277"/>
      <c r="E208" s="570" t="str">
        <f>IF(B207="","",VLOOKUP(B207,入力シート2!$D$3:$AO$103,7,0))</f>
        <v/>
      </c>
      <c r="F208" s="571" t="str">
        <f>IF(B207="","",VLOOKUP(B207,入力シート2!$D$3:$AO$103,10,0))</f>
        <v/>
      </c>
      <c r="G208" s="579" t="str">
        <f>IF(B207="","",VLOOKUP(B207,入力シート2!$D$3:$AO$103,14,0))</f>
        <v/>
      </c>
      <c r="H208" s="580" t="str">
        <f>IF(B207="","",VLOOKUP(B207,入力シート2!$D$3:$AO$103,16,0))</f>
        <v/>
      </c>
      <c r="I208" s="1283" t="str">
        <f>IF(B207="","",VLOOKUP(B207,入力シート2!$D$3:$AO$103,21,0))</f>
        <v/>
      </c>
      <c r="J208" s="1333"/>
      <c r="K208" s="1333"/>
      <c r="L208" s="1284"/>
      <c r="M208" s="1283"/>
      <c r="N208" s="1284"/>
      <c r="O208" s="1316"/>
      <c r="P208" s="1277"/>
      <c r="Q208" s="581" t="str">
        <f>IF(B207="","",VLOOKUP(B207,入力シート2!$D$3:$AO$103,30,0))</f>
        <v/>
      </c>
      <c r="R208" s="582" t="str">
        <f>IF(B207="","",VLOOKUP(B207,入力シート2!$D$3:$AO$103,31,0))</f>
        <v/>
      </c>
      <c r="S208" s="1277"/>
      <c r="T208" s="1277"/>
      <c r="U208" s="1298"/>
      <c r="V208" s="1320"/>
      <c r="W208" s="1299"/>
      <c r="X208" s="1259"/>
      <c r="Y208" s="1259"/>
      <c r="Z208" s="1262"/>
      <c r="AA208" s="1353"/>
      <c r="AB208" s="1354"/>
    </row>
    <row r="209" spans="1:34" s="583" customFormat="1" ht="28" customHeight="1">
      <c r="A209" s="1275">
        <f>$A$10+1</f>
        <v>2</v>
      </c>
      <c r="B209" s="1278" t="str">
        <f>IF(B210="","",VLOOKUP(B210,入力シート2!$D$3:$AO$103,2,0))</f>
        <v/>
      </c>
      <c r="C209" s="1279"/>
      <c r="D209" s="1280" t="str">
        <f>IF(B210="","",VLOOKUP(B210,入力シート2!$D$3:$AO$103,4,0))</f>
        <v/>
      </c>
      <c r="E209" s="563" t="str">
        <f>IF(B210="","",VLOOKUP(B210,入力シート2!$D$3:$AO$103,5,0))</f>
        <v/>
      </c>
      <c r="F209" s="564" t="str">
        <f>IF(B210="","",VLOOKUP(B210,入力シート2!$D$3:$AO$103,8,0))</f>
        <v/>
      </c>
      <c r="G209" s="572" t="s">
        <v>161</v>
      </c>
      <c r="H209" s="572" t="s">
        <v>161</v>
      </c>
      <c r="I209" s="1329" t="str">
        <f>IF(B210="","",VLOOKUP(B210,入力シート2!$D$3:$AO$103,17,0))</f>
        <v/>
      </c>
      <c r="J209" s="1334"/>
      <c r="K209" s="1334"/>
      <c r="L209" s="1279"/>
      <c r="M209" s="1278" t="str">
        <f>IF(B210="","",VLOOKUP(B210,入力シート2!$D$3:$AO$103,18,0))</f>
        <v/>
      </c>
      <c r="N209" s="1279"/>
      <c r="O209" s="573" t="str">
        <f>IF(B210="","",VLOOKUP(B210,入力シート2!$D$3:$AO$103,23,0))</f>
        <v/>
      </c>
      <c r="P209" s="1275" t="str">
        <f>IF(B210="","",VLOOKUP(B210,入力シート2!$D$3:$AO$103,26,0))</f>
        <v/>
      </c>
      <c r="Q209" s="574" t="str">
        <f>IF(B210="","",VLOOKUP(B210,入力シート2!$D$3:$AO$103,27,0))</f>
        <v/>
      </c>
      <c r="R209" s="562" t="str">
        <f>IF(B210="","",VLOOKUP(B210,入力シート2!$D$3:$AO$103,28,0))</f>
        <v/>
      </c>
      <c r="S209" s="1275" t="str">
        <f>IF(B210="","",VLOOKUP(B210,入力シート2!$D$3:$AO$103,34,0))</f>
        <v/>
      </c>
      <c r="T209" s="1275" t="str">
        <f>IF(B210="","",VLOOKUP(B210,入力シート2!$D$3:$AO$103,35,0))</f>
        <v/>
      </c>
      <c r="U209" s="1335" t="str">
        <f>IF(B210="","",VLOOKUP(B210,入力シート2!$D$3:$AO$103,32,0))</f>
        <v/>
      </c>
      <c r="V209" s="1336"/>
      <c r="W209" s="1337"/>
      <c r="X209" s="1257" t="str">
        <f>IF(B210="","",VLOOKUP(B210,入力シート2!$D$3:$AO$103,36,0))</f>
        <v/>
      </c>
      <c r="Y209" s="1257" t="str">
        <f>IF(B210="","",VLOOKUP(B210,入力シート2!$D$3:$AO$103,37,0))</f>
        <v/>
      </c>
      <c r="Z209" s="1260" t="str">
        <f>IF(B210="","",VLOOKUP(B210,入力シート2!$D$3:$AO$103,38,0))</f>
        <v/>
      </c>
      <c r="AA209" s="1355"/>
      <c r="AB209" s="1356"/>
      <c r="AC209" s="533"/>
      <c r="AD209" s="533"/>
      <c r="AE209" s="533"/>
      <c r="AF209" s="533"/>
      <c r="AG209" s="533"/>
      <c r="AH209" s="533"/>
    </row>
    <row r="210" spans="1:34" s="583" customFormat="1" ht="28" customHeight="1">
      <c r="A210" s="1276"/>
      <c r="B210" s="1273"/>
      <c r="C210" s="1274"/>
      <c r="D210" s="1276"/>
      <c r="E210" s="566" t="str">
        <f>IF(B210="","",VLOOKUP(B210,入力シート2!$D$3:$AO$103,6,0))</f>
        <v/>
      </c>
      <c r="F210" s="567" t="str">
        <f>IF(B210="","",VLOOKUP(B210,入力シート2!$D$3:$AO$103,9,0))</f>
        <v/>
      </c>
      <c r="G210" s="575" t="str">
        <f>IF(B210="","",VLOOKUP(B210,入力シート2!$D$3:$AO$103,11,0))</f>
        <v/>
      </c>
      <c r="H210" s="576" t="str">
        <f>IF(B210="","",VLOOKUP(B210,入力シート2!$D$3:$AO$103,15,0))</f>
        <v/>
      </c>
      <c r="I210" s="1347" t="str">
        <f>IF(B210="","",VLOOKUP(B210,入力シート2!$D$3:$AO$103,19,0))</f>
        <v/>
      </c>
      <c r="J210" s="1348"/>
      <c r="K210" s="568" t="s">
        <v>1187</v>
      </c>
      <c r="L210" s="569" t="str">
        <f>IF(B210="","",VLOOKUP(B210,入力シート2!$D$3:$AO$103,20,0))</f>
        <v/>
      </c>
      <c r="M210" s="1313" t="str">
        <f>IF(B210="","",VLOOKUP(B210,入力シート2!$D$3:$AO$103,22,0))</f>
        <v/>
      </c>
      <c r="N210" s="1314"/>
      <c r="O210" s="1315" t="str">
        <f>IF(B210="","",VLOOKUP(B210,入力シート2!$D$3:$AO$103,24,0)&amp;"～"&amp;VLOOKUP(B210,入力シート2!$D$3:$AO$103,25,0))</f>
        <v/>
      </c>
      <c r="P210" s="1276"/>
      <c r="Q210" s="577" t="str">
        <f>IF(B210="","",VLOOKUP(B210,入力シート2!$D$3:$AO$103,29,0))</f>
        <v/>
      </c>
      <c r="R210" s="578" t="s">
        <v>132</v>
      </c>
      <c r="S210" s="1276"/>
      <c r="T210" s="1276"/>
      <c r="U210" s="1317" t="str">
        <f>IF(B210="","",VLOOKUP(B210,入力シート2!$D$3:$AO$103,33,0))</f>
        <v/>
      </c>
      <c r="V210" s="1318"/>
      <c r="W210" s="1319"/>
      <c r="X210" s="1258"/>
      <c r="Y210" s="1258"/>
      <c r="Z210" s="1261"/>
      <c r="AA210" s="1351"/>
      <c r="AB210" s="1352"/>
      <c r="AC210" s="533"/>
      <c r="AD210" s="533"/>
      <c r="AE210" s="533"/>
      <c r="AF210" s="533"/>
      <c r="AG210" s="533"/>
      <c r="AH210" s="533"/>
    </row>
    <row r="211" spans="1:34" s="583" customFormat="1" ht="28" customHeight="1">
      <c r="A211" s="1277"/>
      <c r="B211" s="1281" t="str">
        <f>IF(B210="","",VLOOKUP(B210,入力シート2!$D$3:$AO$103,3,0))</f>
        <v/>
      </c>
      <c r="C211" s="1282"/>
      <c r="D211" s="1277"/>
      <c r="E211" s="570" t="str">
        <f>IF(B210="","",VLOOKUP(B210,入力シート2!$D$3:$AO$103,7,0))</f>
        <v/>
      </c>
      <c r="F211" s="571" t="str">
        <f>IF(B210="","",VLOOKUP(B210,入力シート2!$D$3:$AO$103,10,0))</f>
        <v/>
      </c>
      <c r="G211" s="579" t="str">
        <f>IF(B210="","",VLOOKUP(B210,入力シート2!$D$3:$AO$103,14,0))</f>
        <v/>
      </c>
      <c r="H211" s="580" t="str">
        <f>IF(B210="","",VLOOKUP(B210,入力シート2!$D$3:$AO$103,16,0))</f>
        <v/>
      </c>
      <c r="I211" s="1283" t="str">
        <f>IF(B210="","",VLOOKUP(B210,入力シート2!$D$3:$AO$103,21,0))</f>
        <v/>
      </c>
      <c r="J211" s="1333"/>
      <c r="K211" s="1333"/>
      <c r="L211" s="1284"/>
      <c r="M211" s="1283"/>
      <c r="N211" s="1284"/>
      <c r="O211" s="1316"/>
      <c r="P211" s="1277"/>
      <c r="Q211" s="581" t="str">
        <f>IF(B210="","",VLOOKUP(B210,入力シート2!$D$3:$AO$103,30,0))</f>
        <v/>
      </c>
      <c r="R211" s="582" t="str">
        <f>IF(B210="","",VLOOKUP(B210,入力シート2!$D$3:$AO$103,31,0))</f>
        <v/>
      </c>
      <c r="S211" s="1277"/>
      <c r="T211" s="1277"/>
      <c r="U211" s="1298"/>
      <c r="V211" s="1320"/>
      <c r="W211" s="1299"/>
      <c r="X211" s="1259"/>
      <c r="Y211" s="1259"/>
      <c r="Z211" s="1262"/>
      <c r="AA211" s="1353"/>
      <c r="AB211" s="1354"/>
      <c r="AC211" s="533"/>
      <c r="AD211" s="533"/>
      <c r="AE211" s="533"/>
      <c r="AF211" s="533"/>
      <c r="AG211" s="533"/>
      <c r="AH211" s="533"/>
    </row>
    <row r="212" spans="1:34" ht="28" customHeight="1">
      <c r="A212" s="1275">
        <f>$A$10+2</f>
        <v>3</v>
      </c>
      <c r="B212" s="1278" t="str">
        <f>IF(B213="","",VLOOKUP(B213,入力シート2!$D$3:$AO$103,2,0))</f>
        <v/>
      </c>
      <c r="C212" s="1279"/>
      <c r="D212" s="1280" t="str">
        <f>IF(B213="","",VLOOKUP(B213,入力シート2!$D$3:$AO$103,4,0))</f>
        <v/>
      </c>
      <c r="E212" s="563" t="str">
        <f>IF(B213="","",VLOOKUP(B213,入力シート2!$D$3:$AO$103,5,0))</f>
        <v/>
      </c>
      <c r="F212" s="564" t="str">
        <f>IF(B213="","",VLOOKUP(B213,入力シート2!$D$3:$AO$103,8,0))</f>
        <v/>
      </c>
      <c r="G212" s="572" t="s">
        <v>161</v>
      </c>
      <c r="H212" s="572" t="s">
        <v>161</v>
      </c>
      <c r="I212" s="1329" t="str">
        <f>IF(B213="","",VLOOKUP(B213,入力シート2!$D$3:$AO$103,17,0))</f>
        <v/>
      </c>
      <c r="J212" s="1334"/>
      <c r="K212" s="1334"/>
      <c r="L212" s="1279"/>
      <c r="M212" s="1278" t="str">
        <f>IF(B213="","",VLOOKUP(B213,入力シート2!$D$3:$AO$103,18,0))</f>
        <v/>
      </c>
      <c r="N212" s="1279"/>
      <c r="O212" s="573" t="str">
        <f>IF(B213="","",VLOOKUP(B213,入力シート2!$D$3:$AO$103,23,0))</f>
        <v/>
      </c>
      <c r="P212" s="1275" t="str">
        <f>IF(B213="","",VLOOKUP(B213,入力シート2!$D$3:$AO$103,26,0))</f>
        <v/>
      </c>
      <c r="Q212" s="574" t="str">
        <f>IF(B213="","",VLOOKUP(B213,入力シート2!$D$3:$AO$103,27,0))</f>
        <v/>
      </c>
      <c r="R212" s="562" t="str">
        <f>IF(B213="","",VLOOKUP(B213,入力シート2!$D$3:$AO$103,28,0))</f>
        <v/>
      </c>
      <c r="S212" s="1275" t="str">
        <f>IF(B213="","",VLOOKUP(B213,入力シート2!$D$3:$AO$103,34,0))</f>
        <v/>
      </c>
      <c r="T212" s="1275" t="str">
        <f>IF(B213="","",VLOOKUP(B213,入力シート2!$D$3:$AO$103,35,0))</f>
        <v/>
      </c>
      <c r="U212" s="1335" t="str">
        <f>IF(B213="","",VLOOKUP(B213,入力シート2!$D$3:$AO$103,32,0))</f>
        <v/>
      </c>
      <c r="V212" s="1336"/>
      <c r="W212" s="1337"/>
      <c r="X212" s="1257" t="str">
        <f>IF(B213="","",VLOOKUP(B213,入力シート2!$D$3:$AO$103,36,0))</f>
        <v/>
      </c>
      <c r="Y212" s="1257" t="str">
        <f>IF(B213="","",VLOOKUP(B213,入力シート2!$D$3:$AO$103,37,0))</f>
        <v/>
      </c>
      <c r="Z212" s="1260" t="str">
        <f>IF(B213="","",VLOOKUP(B213,入力シート2!$D$3:$AO$103,38,0))</f>
        <v/>
      </c>
      <c r="AA212" s="1355"/>
      <c r="AB212" s="1356"/>
    </row>
    <row r="213" spans="1:34" ht="28" customHeight="1">
      <c r="A213" s="1276"/>
      <c r="B213" s="1273"/>
      <c r="C213" s="1274"/>
      <c r="D213" s="1276"/>
      <c r="E213" s="566" t="str">
        <f>IF(B213="","",VLOOKUP(B213,入力シート2!$D$3:$AO$103,6,0))</f>
        <v/>
      </c>
      <c r="F213" s="567" t="str">
        <f>IF(B213="","",VLOOKUP(B213,入力シート2!$D$3:$AO$103,9,0))</f>
        <v/>
      </c>
      <c r="G213" s="575" t="str">
        <f>IF(B213="","",VLOOKUP(B213,入力シート2!$D$3:$AO$103,11,0))</f>
        <v/>
      </c>
      <c r="H213" s="576" t="str">
        <f>IF(B213="","",VLOOKUP(B213,入力シート2!$D$3:$AO$103,15,0))</f>
        <v/>
      </c>
      <c r="I213" s="1347" t="str">
        <f>IF(B213="","",VLOOKUP(B213,入力シート2!$D$3:$AO$103,19,0))</f>
        <v/>
      </c>
      <c r="J213" s="1348"/>
      <c r="K213" s="568" t="s">
        <v>1187</v>
      </c>
      <c r="L213" s="569" t="str">
        <f>IF(B213="","",VLOOKUP(B213,入力シート2!$D$3:$AO$103,20,0))</f>
        <v/>
      </c>
      <c r="M213" s="1313" t="str">
        <f>IF(B213="","",VLOOKUP(B213,入力シート2!$D$3:$AO$103,22,0))</f>
        <v/>
      </c>
      <c r="N213" s="1314"/>
      <c r="O213" s="1315" t="str">
        <f>IF(B213="","",VLOOKUP(B213,入力シート2!$D$3:$AO$103,24,0)&amp;"～"&amp;VLOOKUP(B213,入力シート2!$D$3:$AO$103,25,0))</f>
        <v/>
      </c>
      <c r="P213" s="1276"/>
      <c r="Q213" s="577" t="str">
        <f>IF(B213="","",VLOOKUP(B213,入力シート2!$D$3:$AO$103,29,0))</f>
        <v/>
      </c>
      <c r="R213" s="578" t="s">
        <v>132</v>
      </c>
      <c r="S213" s="1276"/>
      <c r="T213" s="1276"/>
      <c r="U213" s="1317" t="str">
        <f>IF(B213="","",VLOOKUP(B213,入力シート2!$D$3:$AO$103,33,0))</f>
        <v/>
      </c>
      <c r="V213" s="1318"/>
      <c r="W213" s="1319"/>
      <c r="X213" s="1258"/>
      <c r="Y213" s="1258"/>
      <c r="Z213" s="1261"/>
      <c r="AA213" s="1351"/>
      <c r="AB213" s="1352"/>
    </row>
    <row r="214" spans="1:34" ht="28" customHeight="1">
      <c r="A214" s="1277"/>
      <c r="B214" s="1281" t="str">
        <f>IF(B213="","",VLOOKUP(B213,入力シート2!$D$3:$AO$103,3,0))</f>
        <v/>
      </c>
      <c r="C214" s="1282"/>
      <c r="D214" s="1277"/>
      <c r="E214" s="570" t="str">
        <f>IF(B213="","",VLOOKUP(B213,入力シート2!$D$3:$AO$103,7,0))</f>
        <v/>
      </c>
      <c r="F214" s="571" t="str">
        <f>IF(B213="","",VLOOKUP(B213,入力シート2!$D$3:$AO$103,10,0))</f>
        <v/>
      </c>
      <c r="G214" s="579" t="str">
        <f>IF(B213="","",VLOOKUP(B213,入力シート2!$D$3:$AO$103,14,0))</f>
        <v/>
      </c>
      <c r="H214" s="580" t="str">
        <f>IF(B213="","",VLOOKUP(B213,入力シート2!$D$3:$AO$103,16,0))</f>
        <v/>
      </c>
      <c r="I214" s="1283" t="str">
        <f>IF(B213="","",VLOOKUP(B213,入力シート2!$D$3:$AO$103,21,0))</f>
        <v/>
      </c>
      <c r="J214" s="1333"/>
      <c r="K214" s="1333"/>
      <c r="L214" s="1284"/>
      <c r="M214" s="1283"/>
      <c r="N214" s="1284"/>
      <c r="O214" s="1316"/>
      <c r="P214" s="1277"/>
      <c r="Q214" s="581" t="str">
        <f>IF(B213="","",VLOOKUP(B213,入力シート2!$D$3:$AO$103,30,0))</f>
        <v/>
      </c>
      <c r="R214" s="582" t="str">
        <f>IF(B213="","",VLOOKUP(B213,入力シート2!$D$3:$AO$103,31,0))</f>
        <v/>
      </c>
      <c r="S214" s="1277"/>
      <c r="T214" s="1277"/>
      <c r="U214" s="1298"/>
      <c r="V214" s="1320"/>
      <c r="W214" s="1299"/>
      <c r="X214" s="1259"/>
      <c r="Y214" s="1259"/>
      <c r="Z214" s="1262"/>
      <c r="AA214" s="1353"/>
      <c r="AB214" s="1354"/>
    </row>
    <row r="215" spans="1:34" ht="28" customHeight="1">
      <c r="A215" s="1275">
        <f>$A$10+3</f>
        <v>4</v>
      </c>
      <c r="B215" s="1278" t="str">
        <f>IF(B216="","",VLOOKUP(B216,入力シート2!$D$3:$AO$103,2,0))</f>
        <v/>
      </c>
      <c r="C215" s="1279"/>
      <c r="D215" s="1280" t="str">
        <f>IF(B216="","",VLOOKUP(B216,入力シート2!$D$3:$AO$103,4,0))</f>
        <v/>
      </c>
      <c r="E215" s="563" t="str">
        <f>IF(B216="","",VLOOKUP(B216,入力シート2!$D$3:$AO$103,5,0))</f>
        <v/>
      </c>
      <c r="F215" s="564" t="str">
        <f>IF(B216="","",VLOOKUP(B216,入力シート2!$D$3:$AO$103,8,0))</f>
        <v/>
      </c>
      <c r="G215" s="572" t="s">
        <v>161</v>
      </c>
      <c r="H215" s="572" t="s">
        <v>161</v>
      </c>
      <c r="I215" s="1329" t="str">
        <f>IF(B216="","",VLOOKUP(B216,入力シート2!$D$3:$AO$103,17,0))</f>
        <v/>
      </c>
      <c r="J215" s="1334"/>
      <c r="K215" s="1334"/>
      <c r="L215" s="1279"/>
      <c r="M215" s="1278" t="str">
        <f>IF(B216="","",VLOOKUP(B216,入力シート2!$D$3:$AO$103,18,0))</f>
        <v/>
      </c>
      <c r="N215" s="1279"/>
      <c r="O215" s="573" t="str">
        <f>IF(B216="","",VLOOKUP(B216,入力シート2!$D$3:$AO$103,23,0))</f>
        <v/>
      </c>
      <c r="P215" s="1275" t="str">
        <f>IF(B216="","",VLOOKUP(B216,入力シート2!$D$3:$AO$103,26,0))</f>
        <v/>
      </c>
      <c r="Q215" s="574" t="str">
        <f>IF(B216="","",VLOOKUP(B216,入力シート2!$D$3:$AO$103,27,0))</f>
        <v/>
      </c>
      <c r="R215" s="562" t="str">
        <f>IF(B216="","",VLOOKUP(B216,入力シート2!$D$3:$AO$103,28,0))</f>
        <v/>
      </c>
      <c r="S215" s="1275" t="str">
        <f>IF(B216="","",VLOOKUP(B216,入力シート2!$D$3:$AO$103,34,0))</f>
        <v/>
      </c>
      <c r="T215" s="1275" t="str">
        <f>IF(B216="","",VLOOKUP(B216,入力シート2!$D$3:$AO$103,35,0))</f>
        <v/>
      </c>
      <c r="U215" s="1335" t="str">
        <f>IF(B216="","",VLOOKUP(B216,入力シート2!$D$3:$AO$103,32,0))</f>
        <v/>
      </c>
      <c r="V215" s="1336"/>
      <c r="W215" s="1337"/>
      <c r="X215" s="1257" t="str">
        <f>IF(B216="","",VLOOKUP(B216,入力シート2!$D$3:$AO$103,36,0))</f>
        <v/>
      </c>
      <c r="Y215" s="1257" t="str">
        <f>IF(B216="","",VLOOKUP(B216,入力シート2!$D$3:$AO$103,37,0))</f>
        <v/>
      </c>
      <c r="Z215" s="1260" t="str">
        <f>IF(B216="","",VLOOKUP(B216,入力シート2!$D$3:$AO$103,38,0))</f>
        <v/>
      </c>
      <c r="AA215" s="1355"/>
      <c r="AB215" s="1356"/>
    </row>
    <row r="216" spans="1:34" ht="28" customHeight="1">
      <c r="A216" s="1276"/>
      <c r="B216" s="1273"/>
      <c r="C216" s="1274"/>
      <c r="D216" s="1276"/>
      <c r="E216" s="566" t="str">
        <f>IF(B216="","",VLOOKUP(B216,入力シート2!$D$3:$AO$103,6,0))</f>
        <v/>
      </c>
      <c r="F216" s="567" t="str">
        <f>IF(B216="","",VLOOKUP(B216,入力シート2!$D$3:$AO$103,9,0))</f>
        <v/>
      </c>
      <c r="G216" s="575" t="str">
        <f>IF(B216="","",VLOOKUP(B216,入力シート2!$D$3:$AO$103,11,0))</f>
        <v/>
      </c>
      <c r="H216" s="576" t="str">
        <f>IF(B216="","",VLOOKUP(B216,入力シート2!$D$3:$AO$103,15,0))</f>
        <v/>
      </c>
      <c r="I216" s="1347" t="str">
        <f>IF(B216="","",VLOOKUP(B216,入力シート2!$D$3:$AO$103,19,0))</f>
        <v/>
      </c>
      <c r="J216" s="1348"/>
      <c r="K216" s="568" t="s">
        <v>1187</v>
      </c>
      <c r="L216" s="569" t="str">
        <f>IF(B216="","",VLOOKUP(B216,入力シート2!$D$3:$AO$103,20,0))</f>
        <v/>
      </c>
      <c r="M216" s="1313" t="str">
        <f>IF(B216="","",VLOOKUP(B216,入力シート2!$D$3:$AO$103,22,0))</f>
        <v/>
      </c>
      <c r="N216" s="1314"/>
      <c r="O216" s="1315" t="str">
        <f>IF(B216="","",VLOOKUP(B216,入力シート2!$D$3:$AO$103,24,0)&amp;"～"&amp;VLOOKUP(B216,入力シート2!$D$3:$AO$103,25,0))</f>
        <v/>
      </c>
      <c r="P216" s="1276"/>
      <c r="Q216" s="577" t="str">
        <f>IF(B216="","",VLOOKUP(B216,入力シート2!$D$3:$AO$103,29,0))</f>
        <v/>
      </c>
      <c r="R216" s="578" t="s">
        <v>132</v>
      </c>
      <c r="S216" s="1276"/>
      <c r="T216" s="1276"/>
      <c r="U216" s="1317" t="str">
        <f>IF(B216="","",VLOOKUP(B216,入力シート2!$D$3:$AO$103,33,0))</f>
        <v/>
      </c>
      <c r="V216" s="1318"/>
      <c r="W216" s="1319"/>
      <c r="X216" s="1258"/>
      <c r="Y216" s="1258"/>
      <c r="Z216" s="1261"/>
      <c r="AA216" s="1351"/>
      <c r="AB216" s="1352"/>
    </row>
    <row r="217" spans="1:34" ht="28" customHeight="1">
      <c r="A217" s="1277"/>
      <c r="B217" s="1281" t="str">
        <f>IF(B216="","",VLOOKUP(B216,入力シート2!$D$3:$AO$103,3,0))</f>
        <v/>
      </c>
      <c r="C217" s="1282"/>
      <c r="D217" s="1277"/>
      <c r="E217" s="570" t="str">
        <f>IF(B216="","",VLOOKUP(B216,入力シート2!$D$3:$AO$103,7,0))</f>
        <v/>
      </c>
      <c r="F217" s="571" t="str">
        <f>IF(B216="","",VLOOKUP(B216,入力シート2!$D$3:$AO$103,10,0))</f>
        <v/>
      </c>
      <c r="G217" s="579" t="str">
        <f>IF(B216="","",VLOOKUP(B216,入力シート2!$D$3:$AO$103,14,0))</f>
        <v/>
      </c>
      <c r="H217" s="580" t="str">
        <f>IF(B216="","",VLOOKUP(B216,入力シート2!$D$3:$AO$103,16,0))</f>
        <v/>
      </c>
      <c r="I217" s="1283" t="str">
        <f>IF(B216="","",VLOOKUP(B216,入力シート2!$D$3:$AO$103,21,0))</f>
        <v/>
      </c>
      <c r="J217" s="1333"/>
      <c r="K217" s="1333"/>
      <c r="L217" s="1284"/>
      <c r="M217" s="1283"/>
      <c r="N217" s="1284"/>
      <c r="O217" s="1316"/>
      <c r="P217" s="1277"/>
      <c r="Q217" s="581" t="str">
        <f>IF(B216="","",VLOOKUP(B216,入力シート2!$D$3:$AO$103,30,0))</f>
        <v/>
      </c>
      <c r="R217" s="582" t="str">
        <f>IF(B216="","",VLOOKUP(B216,入力シート2!$D$3:$AO$103,31,0))</f>
        <v/>
      </c>
      <c r="S217" s="1277"/>
      <c r="T217" s="1277"/>
      <c r="U217" s="1298"/>
      <c r="V217" s="1320"/>
      <c r="W217" s="1299"/>
      <c r="X217" s="1259"/>
      <c r="Y217" s="1259"/>
      <c r="Z217" s="1262"/>
      <c r="AA217" s="1353"/>
      <c r="AB217" s="1354"/>
    </row>
    <row r="218" spans="1:34" ht="28" customHeight="1">
      <c r="A218" s="1275">
        <f>$A$10+4</f>
        <v>5</v>
      </c>
      <c r="B218" s="1278" t="str">
        <f>IF(B219="","",VLOOKUP(B219,入力シート2!$D$3:$AO$103,2,0))</f>
        <v/>
      </c>
      <c r="C218" s="1279"/>
      <c r="D218" s="1280" t="str">
        <f>IF(B219="","",VLOOKUP(B219,入力シート2!$D$3:$AO$103,4,0))</f>
        <v/>
      </c>
      <c r="E218" s="563" t="str">
        <f>IF(B219="","",VLOOKUP(B219,入力シート2!$D$3:$AO$103,5,0))</f>
        <v/>
      </c>
      <c r="F218" s="564" t="str">
        <f>IF(B219="","",VLOOKUP(B219,入力シート2!$D$3:$AO$103,8,0))</f>
        <v/>
      </c>
      <c r="G218" s="572" t="s">
        <v>161</v>
      </c>
      <c r="H218" s="572" t="s">
        <v>161</v>
      </c>
      <c r="I218" s="1329" t="str">
        <f>IF(B219="","",VLOOKUP(B219,入力シート2!$D$3:$AO$103,17,0))</f>
        <v/>
      </c>
      <c r="J218" s="1334"/>
      <c r="K218" s="1334"/>
      <c r="L218" s="1279"/>
      <c r="M218" s="1278" t="str">
        <f>IF(B219="","",VLOOKUP(B219,入力シート2!$D$3:$AO$103,18,0))</f>
        <v/>
      </c>
      <c r="N218" s="1279"/>
      <c r="O218" s="573" t="str">
        <f>IF(B219="","",VLOOKUP(B219,入力シート2!$D$3:$AO$103,23,0))</f>
        <v/>
      </c>
      <c r="P218" s="1275" t="str">
        <f>IF(B219="","",VLOOKUP(B219,入力シート2!$D$3:$AO$103,26,0))</f>
        <v/>
      </c>
      <c r="Q218" s="574" t="str">
        <f>IF(B219="","",VLOOKUP(B219,入力シート2!$D$3:$AO$103,27,0))</f>
        <v/>
      </c>
      <c r="R218" s="562" t="str">
        <f>IF(B219="","",VLOOKUP(B219,入力シート2!$D$3:$AO$103,28,0))</f>
        <v/>
      </c>
      <c r="S218" s="1275" t="str">
        <f>IF(B219="","",VLOOKUP(B219,入力シート2!$D$3:$AO$103,34,0))</f>
        <v/>
      </c>
      <c r="T218" s="1275" t="str">
        <f>IF(B219="","",VLOOKUP(B219,入力シート2!$D$3:$AO$103,35,0))</f>
        <v/>
      </c>
      <c r="U218" s="1335" t="str">
        <f>IF(B219="","",VLOOKUP(B219,入力シート2!$D$3:$AO$103,32,0))</f>
        <v/>
      </c>
      <c r="V218" s="1336"/>
      <c r="W218" s="1337"/>
      <c r="X218" s="1257" t="str">
        <f>IF(B219="","",VLOOKUP(B219,入力シート2!$D$3:$AO$103,36,0))</f>
        <v/>
      </c>
      <c r="Y218" s="1257" t="str">
        <f>IF(B219="","",VLOOKUP(B219,入力シート2!$D$3:$AO$103,37,0))</f>
        <v/>
      </c>
      <c r="Z218" s="1260" t="str">
        <f>IF(B219="","",VLOOKUP(B219,入力シート2!$D$3:$AO$103,38,0))</f>
        <v/>
      </c>
      <c r="AA218" s="1355"/>
      <c r="AB218" s="1356"/>
    </row>
    <row r="219" spans="1:34" ht="28" customHeight="1">
      <c r="A219" s="1276"/>
      <c r="B219" s="1273"/>
      <c r="C219" s="1274"/>
      <c r="D219" s="1276"/>
      <c r="E219" s="566" t="str">
        <f>IF(B219="","",VLOOKUP(B219,入力シート2!$D$3:$AO$103,6,0))</f>
        <v/>
      </c>
      <c r="F219" s="567" t="str">
        <f>IF(B219="","",VLOOKUP(B219,入力シート2!$D$3:$AO$103,9,0))</f>
        <v/>
      </c>
      <c r="G219" s="575" t="str">
        <f>IF(B219="","",VLOOKUP(B219,入力シート2!$D$3:$AO$103,11,0))</f>
        <v/>
      </c>
      <c r="H219" s="576" t="str">
        <f>IF(B219="","",VLOOKUP(B219,入力シート2!$D$3:$AO$103,15,0))</f>
        <v/>
      </c>
      <c r="I219" s="1347" t="str">
        <f>IF(B219="","",VLOOKUP(B219,入力シート2!$D$3:$AO$103,19,0))</f>
        <v/>
      </c>
      <c r="J219" s="1348"/>
      <c r="K219" s="568" t="s">
        <v>1187</v>
      </c>
      <c r="L219" s="569" t="str">
        <f>IF(B219="","",VLOOKUP(B219,入力シート2!$D$3:$AO$103,20,0))</f>
        <v/>
      </c>
      <c r="M219" s="1313" t="str">
        <f>IF(B219="","",VLOOKUP(B219,入力シート2!$D$3:$AO$103,22,0))</f>
        <v/>
      </c>
      <c r="N219" s="1314"/>
      <c r="O219" s="1315" t="str">
        <f>IF(B219="","",VLOOKUP(B219,入力シート2!$D$3:$AO$103,24,0)&amp;"～"&amp;VLOOKUP(B219,入力シート2!$D$3:$AO$103,25,0))</f>
        <v/>
      </c>
      <c r="P219" s="1276"/>
      <c r="Q219" s="577" t="str">
        <f>IF(B219="","",VLOOKUP(B219,入力シート2!$D$3:$AO$103,29,0))</f>
        <v/>
      </c>
      <c r="R219" s="578" t="s">
        <v>132</v>
      </c>
      <c r="S219" s="1276"/>
      <c r="T219" s="1276"/>
      <c r="U219" s="1317" t="str">
        <f>IF(B219="","",VLOOKUP(B219,入力シート2!$D$3:$AO$103,33,0))</f>
        <v/>
      </c>
      <c r="V219" s="1318"/>
      <c r="W219" s="1319"/>
      <c r="X219" s="1258"/>
      <c r="Y219" s="1258"/>
      <c r="Z219" s="1261"/>
      <c r="AA219" s="1351"/>
      <c r="AB219" s="1352"/>
    </row>
    <row r="220" spans="1:34" ht="28" customHeight="1">
      <c r="A220" s="1277"/>
      <c r="B220" s="1281" t="str">
        <f>IF(B219="","",VLOOKUP(B219,入力シート2!$D$3:$AO$103,3,0))</f>
        <v/>
      </c>
      <c r="C220" s="1282"/>
      <c r="D220" s="1277"/>
      <c r="E220" s="570" t="str">
        <f>IF(B219="","",VLOOKUP(B219,入力シート2!$D$3:$AO$103,7,0))</f>
        <v/>
      </c>
      <c r="F220" s="571" t="str">
        <f>IF(B219="","",VLOOKUP(B219,入力シート2!$D$3:$AO$103,10,0))</f>
        <v/>
      </c>
      <c r="G220" s="579" t="str">
        <f>IF(B219="","",VLOOKUP(B219,入力シート2!$D$3:$AO$103,14,0))</f>
        <v/>
      </c>
      <c r="H220" s="580" t="str">
        <f>IF(B219="","",VLOOKUP(B219,入力シート2!$D$3:$AO$103,16,0))</f>
        <v/>
      </c>
      <c r="I220" s="1283" t="str">
        <f>IF(B219="","",VLOOKUP(B219,入力シート2!$D$3:$AO$103,21,0))</f>
        <v/>
      </c>
      <c r="J220" s="1333"/>
      <c r="K220" s="1333"/>
      <c r="L220" s="1284"/>
      <c r="M220" s="1283"/>
      <c r="N220" s="1284"/>
      <c r="O220" s="1316"/>
      <c r="P220" s="1277"/>
      <c r="Q220" s="581" t="str">
        <f>IF(B219="","",VLOOKUP(B219,入力シート2!$D$3:$AO$103,30,0))</f>
        <v/>
      </c>
      <c r="R220" s="582" t="str">
        <f>IF(B219="","",VLOOKUP(B219,入力シート2!$D$3:$AO$103,31,0))</f>
        <v/>
      </c>
      <c r="S220" s="1277"/>
      <c r="T220" s="1277"/>
      <c r="U220" s="1298"/>
      <c r="V220" s="1320"/>
      <c r="W220" s="1299"/>
      <c r="X220" s="1259"/>
      <c r="Y220" s="1259"/>
      <c r="Z220" s="1262"/>
      <c r="AA220" s="1353"/>
      <c r="AB220" s="1354"/>
    </row>
    <row r="221" spans="1:34" ht="28" customHeight="1">
      <c r="A221" s="1275">
        <f>$A$10+5</f>
        <v>6</v>
      </c>
      <c r="B221" s="1278" t="str">
        <f>IF(B222="","",VLOOKUP(B222,入力シート2!$D$3:$AO$103,2,0))</f>
        <v/>
      </c>
      <c r="C221" s="1279"/>
      <c r="D221" s="1280" t="str">
        <f>IF(B222="","",VLOOKUP(B222,入力シート2!$D$3:$AO$103,4,0))</f>
        <v/>
      </c>
      <c r="E221" s="563" t="str">
        <f>IF(B222="","",VLOOKUP(B222,入力シート2!$D$3:$AO$103,5,0))</f>
        <v/>
      </c>
      <c r="F221" s="564" t="str">
        <f>IF(B222="","",VLOOKUP(B222,入力シート2!$D$3:$AO$103,8,0))</f>
        <v/>
      </c>
      <c r="G221" s="572" t="s">
        <v>161</v>
      </c>
      <c r="H221" s="572" t="s">
        <v>161</v>
      </c>
      <c r="I221" s="1329" t="str">
        <f>IF(B222="","",VLOOKUP(B222,入力シート2!$D$3:$AO$103,17,0))</f>
        <v/>
      </c>
      <c r="J221" s="1334"/>
      <c r="K221" s="1334"/>
      <c r="L221" s="1279"/>
      <c r="M221" s="1278" t="str">
        <f>IF(B222="","",VLOOKUP(B222,入力シート2!$D$3:$AO$103,18,0))</f>
        <v/>
      </c>
      <c r="N221" s="1279"/>
      <c r="O221" s="573" t="str">
        <f>IF(B222="","",VLOOKUP(B222,入力シート2!$D$3:$AO$103,23,0))</f>
        <v/>
      </c>
      <c r="P221" s="1275" t="str">
        <f>IF(B222="","",VLOOKUP(B222,入力シート2!$D$3:$AO$103,26,0))</f>
        <v/>
      </c>
      <c r="Q221" s="574" t="str">
        <f>IF(B222="","",VLOOKUP(B222,入力シート2!$D$3:$AO$103,27,0))</f>
        <v/>
      </c>
      <c r="R221" s="562" t="str">
        <f>IF(B222="","",VLOOKUP(B222,入力シート2!$D$3:$AO$103,28,0))</f>
        <v/>
      </c>
      <c r="S221" s="1275" t="str">
        <f>IF(B222="","",VLOOKUP(B222,入力シート2!$D$3:$AO$103,34,0))</f>
        <v/>
      </c>
      <c r="T221" s="1275" t="str">
        <f>IF(B222="","",VLOOKUP(B222,入力シート2!$D$3:$AO$103,35,0))</f>
        <v/>
      </c>
      <c r="U221" s="1335" t="str">
        <f>IF(B222="","",VLOOKUP(B222,入力シート2!$D$3:$AO$103,32,0))</f>
        <v/>
      </c>
      <c r="V221" s="1336"/>
      <c r="W221" s="1337"/>
      <c r="X221" s="1257" t="str">
        <f>IF(B222="","",VLOOKUP(B222,入力シート2!$D$3:$AO$103,36,0))</f>
        <v/>
      </c>
      <c r="Y221" s="1257" t="str">
        <f>IF(B222="","",VLOOKUP(B222,入力シート2!$D$3:$AO$103,37,0))</f>
        <v/>
      </c>
      <c r="Z221" s="1260" t="str">
        <f>IF(B222="","",VLOOKUP(B222,入力シート2!$D$3:$AO$103,38,0))</f>
        <v/>
      </c>
      <c r="AA221" s="1355"/>
      <c r="AB221" s="1356"/>
    </row>
    <row r="222" spans="1:34" ht="28" customHeight="1">
      <c r="A222" s="1276"/>
      <c r="B222" s="1273"/>
      <c r="C222" s="1274"/>
      <c r="D222" s="1276"/>
      <c r="E222" s="566" t="str">
        <f>IF(B222="","",VLOOKUP(B222,入力シート2!$D$3:$AO$103,6,0))</f>
        <v/>
      </c>
      <c r="F222" s="567" t="str">
        <f>IF(B222="","",VLOOKUP(B222,入力シート2!$D$3:$AO$103,9,0))</f>
        <v/>
      </c>
      <c r="G222" s="575" t="str">
        <f>IF(B222="","",VLOOKUP(B222,入力シート2!$D$3:$AO$103,11,0))</f>
        <v/>
      </c>
      <c r="H222" s="576" t="str">
        <f>IF(B222="","",VLOOKUP(B222,入力シート2!$D$3:$AO$103,15,0))</f>
        <v/>
      </c>
      <c r="I222" s="1347" t="str">
        <f>IF(B222="","",VLOOKUP(B222,入力シート2!$D$3:$AO$103,19,0))</f>
        <v/>
      </c>
      <c r="J222" s="1348"/>
      <c r="K222" s="568" t="s">
        <v>1187</v>
      </c>
      <c r="L222" s="569" t="str">
        <f>IF(B222="","",VLOOKUP(B222,入力シート2!$D$3:$AO$103,20,0))</f>
        <v/>
      </c>
      <c r="M222" s="1313" t="str">
        <f>IF(B222="","",VLOOKUP(B222,入力シート2!$D$3:$AO$103,22,0))</f>
        <v/>
      </c>
      <c r="N222" s="1314"/>
      <c r="O222" s="1315" t="str">
        <f>IF(B222="","",VLOOKUP(B222,入力シート2!$D$3:$AO$103,24,0)&amp;"～"&amp;VLOOKUP(B222,入力シート2!$D$3:$AO$103,25,0))</f>
        <v/>
      </c>
      <c r="P222" s="1276"/>
      <c r="Q222" s="577" t="str">
        <f>IF(B222="","",VLOOKUP(B222,入力シート2!$D$3:$AO$103,29,0))</f>
        <v/>
      </c>
      <c r="R222" s="578" t="s">
        <v>132</v>
      </c>
      <c r="S222" s="1276"/>
      <c r="T222" s="1276"/>
      <c r="U222" s="1317" t="str">
        <f>IF(B222="","",VLOOKUP(B222,入力シート2!$D$3:$AO$103,33,0))</f>
        <v/>
      </c>
      <c r="V222" s="1318"/>
      <c r="W222" s="1319"/>
      <c r="X222" s="1258"/>
      <c r="Y222" s="1258"/>
      <c r="Z222" s="1261"/>
      <c r="AA222" s="1351"/>
      <c r="AB222" s="1352"/>
    </row>
    <row r="223" spans="1:34" ht="28" customHeight="1">
      <c r="A223" s="1277"/>
      <c r="B223" s="1281" t="str">
        <f>IF(B222="","",VLOOKUP(B222,入力シート2!$D$3:$AO$103,3,0))</f>
        <v/>
      </c>
      <c r="C223" s="1282"/>
      <c r="D223" s="1277"/>
      <c r="E223" s="570" t="str">
        <f>IF(B222="","",VLOOKUP(B222,入力シート2!$D$3:$AO$103,7,0))</f>
        <v/>
      </c>
      <c r="F223" s="571" t="str">
        <f>IF(B222="","",VLOOKUP(B222,入力シート2!$D$3:$AO$103,10,0))</f>
        <v/>
      </c>
      <c r="G223" s="579" t="str">
        <f>IF(B222="","",VLOOKUP(B222,入力シート2!$D$3:$AO$103,14,0))</f>
        <v/>
      </c>
      <c r="H223" s="580" t="str">
        <f>IF(B222="","",VLOOKUP(B222,入力シート2!$D$3:$AO$103,16,0))</f>
        <v/>
      </c>
      <c r="I223" s="1283" t="str">
        <f>IF(B222="","",VLOOKUP(B222,入力シート2!$D$3:$AO$103,21,0))</f>
        <v/>
      </c>
      <c r="J223" s="1333"/>
      <c r="K223" s="1333"/>
      <c r="L223" s="1284"/>
      <c r="M223" s="1283"/>
      <c r="N223" s="1284"/>
      <c r="O223" s="1316"/>
      <c r="P223" s="1277"/>
      <c r="Q223" s="581" t="str">
        <f>IF(B222="","",VLOOKUP(B222,入力シート2!$D$3:$AO$103,30,0))</f>
        <v/>
      </c>
      <c r="R223" s="582" t="str">
        <f>IF(B222="","",VLOOKUP(B222,入力シート2!$D$3:$AO$103,31,0))</f>
        <v/>
      </c>
      <c r="S223" s="1277"/>
      <c r="T223" s="1277"/>
      <c r="U223" s="1298"/>
      <c r="V223" s="1320"/>
      <c r="W223" s="1299"/>
      <c r="X223" s="1259"/>
      <c r="Y223" s="1259"/>
      <c r="Z223" s="1262"/>
      <c r="AA223" s="1353"/>
      <c r="AB223" s="1354"/>
    </row>
    <row r="224" spans="1:34" ht="28" customHeight="1">
      <c r="A224" s="1275">
        <f>$A$10+6</f>
        <v>7</v>
      </c>
      <c r="B224" s="1278" t="str">
        <f>IF(B225="","",VLOOKUP(B225,入力シート2!$D$3:$AO$103,2,0))</f>
        <v/>
      </c>
      <c r="C224" s="1279"/>
      <c r="D224" s="1280" t="str">
        <f>IF(B225="","",VLOOKUP(B225,入力シート2!$D$3:$AO$103,4,0))</f>
        <v/>
      </c>
      <c r="E224" s="563" t="str">
        <f>IF(B225="","",VLOOKUP(B225,入力シート2!$D$3:$AO$103,5,0))</f>
        <v/>
      </c>
      <c r="F224" s="564" t="str">
        <f>IF(B225="","",VLOOKUP(B225,入力シート2!$D$3:$AO$103,8,0))</f>
        <v/>
      </c>
      <c r="G224" s="572" t="s">
        <v>161</v>
      </c>
      <c r="H224" s="572" t="s">
        <v>161</v>
      </c>
      <c r="I224" s="1329" t="str">
        <f>IF(B225="","",VLOOKUP(B225,入力シート2!$D$3:$AO$103,17,0))</f>
        <v/>
      </c>
      <c r="J224" s="1334"/>
      <c r="K224" s="1334"/>
      <c r="L224" s="1279"/>
      <c r="M224" s="1278" t="str">
        <f>IF(B225="","",VLOOKUP(B225,入力シート2!$D$3:$AO$103,18,0))</f>
        <v/>
      </c>
      <c r="N224" s="1279"/>
      <c r="O224" s="573" t="str">
        <f>IF(B225="","",VLOOKUP(B225,入力シート2!$D$3:$AO$103,23,0))</f>
        <v/>
      </c>
      <c r="P224" s="1275" t="str">
        <f>IF(B225="","",VLOOKUP(B225,入力シート2!$D$3:$AO$103,26,0))</f>
        <v/>
      </c>
      <c r="Q224" s="574" t="str">
        <f>IF(B225="","",VLOOKUP(B225,入力シート2!$D$3:$AO$103,27,0))</f>
        <v/>
      </c>
      <c r="R224" s="562" t="str">
        <f>IF(B225="","",VLOOKUP(B225,入力シート2!$D$3:$AO$103,28,0))</f>
        <v/>
      </c>
      <c r="S224" s="1275" t="str">
        <f>IF(B225="","",VLOOKUP(B225,入力シート2!$D$3:$AO$103,34,0))</f>
        <v/>
      </c>
      <c r="T224" s="1275" t="str">
        <f>IF(B225="","",VLOOKUP(B225,入力シート2!$D$3:$AO$103,35,0))</f>
        <v/>
      </c>
      <c r="U224" s="1335" t="str">
        <f>IF(B225="","",VLOOKUP(B225,入力シート2!$D$3:$AO$103,32,0))</f>
        <v/>
      </c>
      <c r="V224" s="1336"/>
      <c r="W224" s="1337"/>
      <c r="X224" s="1257" t="str">
        <f>IF(B225="","",VLOOKUP(B225,入力シート2!$D$3:$AO$103,36,0))</f>
        <v/>
      </c>
      <c r="Y224" s="1257" t="str">
        <f>IF(B225="","",VLOOKUP(B225,入力シート2!$D$3:$AO$103,37,0))</f>
        <v/>
      </c>
      <c r="Z224" s="1260" t="str">
        <f>IF(B225="","",VLOOKUP(B225,入力シート2!$D$3:$AO$103,38,0))</f>
        <v/>
      </c>
      <c r="AA224" s="1355"/>
      <c r="AB224" s="1356"/>
    </row>
    <row r="225" spans="1:28" ht="28" customHeight="1">
      <c r="A225" s="1276"/>
      <c r="B225" s="1273"/>
      <c r="C225" s="1274"/>
      <c r="D225" s="1276"/>
      <c r="E225" s="566" t="str">
        <f>IF(B225="","",VLOOKUP(B225,入力シート2!$D$3:$AO$103,6,0))</f>
        <v/>
      </c>
      <c r="F225" s="567" t="str">
        <f>IF(B225="","",VLOOKUP(B225,入力シート2!$D$3:$AO$103,9,0))</f>
        <v/>
      </c>
      <c r="G225" s="575" t="str">
        <f>IF(B225="","",VLOOKUP(B225,入力シート2!$D$3:$AO$103,11,0))</f>
        <v/>
      </c>
      <c r="H225" s="576" t="str">
        <f>IF(B225="","",VLOOKUP(B225,入力シート2!$D$3:$AO$103,15,0))</f>
        <v/>
      </c>
      <c r="I225" s="1347" t="str">
        <f>IF(B225="","",VLOOKUP(B225,入力シート2!$D$3:$AO$103,19,0))</f>
        <v/>
      </c>
      <c r="J225" s="1348"/>
      <c r="K225" s="568" t="s">
        <v>1187</v>
      </c>
      <c r="L225" s="569" t="str">
        <f>IF(B225="","",VLOOKUP(B225,入力シート2!$D$3:$AO$103,20,0))</f>
        <v/>
      </c>
      <c r="M225" s="1313" t="str">
        <f>IF(B225="","",VLOOKUP(B225,入力シート2!$D$3:$AO$103,22,0))</f>
        <v/>
      </c>
      <c r="N225" s="1314"/>
      <c r="O225" s="1315" t="str">
        <f>IF(B225="","",VLOOKUP(B225,入力シート2!$D$3:$AO$103,24,0)&amp;"～"&amp;VLOOKUP(B225,入力シート2!$D$3:$AO$103,25,0))</f>
        <v/>
      </c>
      <c r="P225" s="1276"/>
      <c r="Q225" s="577" t="str">
        <f>IF(B225="","",VLOOKUP(B225,入力シート2!$D$3:$AO$103,29,0))</f>
        <v/>
      </c>
      <c r="R225" s="578" t="s">
        <v>132</v>
      </c>
      <c r="S225" s="1276"/>
      <c r="T225" s="1276"/>
      <c r="U225" s="1317" t="str">
        <f>IF(B225="","",VLOOKUP(B225,入力シート2!$D$3:$AO$103,33,0))</f>
        <v/>
      </c>
      <c r="V225" s="1318"/>
      <c r="W225" s="1319"/>
      <c r="X225" s="1258"/>
      <c r="Y225" s="1258"/>
      <c r="Z225" s="1261"/>
      <c r="AA225" s="1351"/>
      <c r="AB225" s="1352"/>
    </row>
    <row r="226" spans="1:28" ht="28" customHeight="1">
      <c r="A226" s="1277"/>
      <c r="B226" s="1281" t="str">
        <f>IF(B225="","",VLOOKUP(B225,入力シート2!$D$3:$AO$103,3,0))</f>
        <v/>
      </c>
      <c r="C226" s="1282"/>
      <c r="D226" s="1277"/>
      <c r="E226" s="570" t="str">
        <f>IF(B225="","",VLOOKUP(B225,入力シート2!$D$3:$AO$103,7,0))</f>
        <v/>
      </c>
      <c r="F226" s="571" t="str">
        <f>IF(B225="","",VLOOKUP(B225,入力シート2!$D$3:$AO$103,10,0))</f>
        <v/>
      </c>
      <c r="G226" s="579" t="str">
        <f>IF(B225="","",VLOOKUP(B225,入力シート2!$D$3:$AO$103,14,0))</f>
        <v/>
      </c>
      <c r="H226" s="580" t="str">
        <f>IF(B225="","",VLOOKUP(B225,入力シート2!$D$3:$AO$103,16,0))</f>
        <v/>
      </c>
      <c r="I226" s="1283" t="str">
        <f>IF(B225="","",VLOOKUP(B225,入力シート2!$D$3:$AO$103,21,0))</f>
        <v/>
      </c>
      <c r="J226" s="1333"/>
      <c r="K226" s="1333"/>
      <c r="L226" s="1284"/>
      <c r="M226" s="1283"/>
      <c r="N226" s="1284"/>
      <c r="O226" s="1316"/>
      <c r="P226" s="1277"/>
      <c r="Q226" s="581" t="str">
        <f>IF(B225="","",VLOOKUP(B225,入力シート2!$D$3:$AO$103,30,0))</f>
        <v/>
      </c>
      <c r="R226" s="582" t="str">
        <f>IF(B225="","",VLOOKUP(B225,入力シート2!$D$3:$AO$103,31,0))</f>
        <v/>
      </c>
      <c r="S226" s="1277"/>
      <c r="T226" s="1277"/>
      <c r="U226" s="1298"/>
      <c r="V226" s="1320"/>
      <c r="W226" s="1299"/>
      <c r="X226" s="1259"/>
      <c r="Y226" s="1259"/>
      <c r="Z226" s="1262"/>
      <c r="AA226" s="1353"/>
      <c r="AB226" s="1354"/>
    </row>
    <row r="227" spans="1:28" ht="28" customHeight="1">
      <c r="A227" s="1275">
        <f>$A$10+7</f>
        <v>8</v>
      </c>
      <c r="B227" s="1278" t="str">
        <f>IF(B228="","",VLOOKUP(B228,入力シート2!$D$3:$AO$103,2,0))</f>
        <v/>
      </c>
      <c r="C227" s="1279"/>
      <c r="D227" s="1280" t="str">
        <f>IF(B228="","",VLOOKUP(B228,入力シート2!$D$3:$AO$103,4,0))</f>
        <v/>
      </c>
      <c r="E227" s="563" t="str">
        <f>IF(B228="","",VLOOKUP(B228,入力シート2!$D$3:$AO$103,5,0))</f>
        <v/>
      </c>
      <c r="F227" s="564" t="str">
        <f>IF(B228="","",VLOOKUP(B228,入力シート2!$D$3:$AO$103,8,0))</f>
        <v/>
      </c>
      <c r="G227" s="572" t="s">
        <v>161</v>
      </c>
      <c r="H227" s="572" t="s">
        <v>161</v>
      </c>
      <c r="I227" s="1329" t="str">
        <f>IF(B228="","",VLOOKUP(B228,入力シート2!$D$3:$AO$103,17,0))</f>
        <v/>
      </c>
      <c r="J227" s="1334"/>
      <c r="K227" s="1334"/>
      <c r="L227" s="1279"/>
      <c r="M227" s="1278" t="str">
        <f>IF(B228="","",VLOOKUP(B228,入力シート2!$D$3:$AO$103,18,0))</f>
        <v/>
      </c>
      <c r="N227" s="1279"/>
      <c r="O227" s="573" t="str">
        <f>IF(B228="","",VLOOKUP(B228,入力シート2!$D$3:$AO$103,23,0))</f>
        <v/>
      </c>
      <c r="P227" s="1275" t="str">
        <f>IF(B228="","",VLOOKUP(B228,入力シート2!$D$3:$AO$103,26,0))</f>
        <v/>
      </c>
      <c r="Q227" s="574" t="str">
        <f>IF(B228="","",VLOOKUP(B228,入力シート2!$D$3:$AO$103,27,0))</f>
        <v/>
      </c>
      <c r="R227" s="562" t="str">
        <f>IF(B228="","",VLOOKUP(B228,入力シート2!$D$3:$AO$103,28,0))</f>
        <v/>
      </c>
      <c r="S227" s="1275" t="str">
        <f>IF(B228="","",VLOOKUP(B228,入力シート2!$D$3:$AO$103,34,0))</f>
        <v/>
      </c>
      <c r="T227" s="1275" t="str">
        <f>IF(B228="","",VLOOKUP(B228,入力シート2!$D$3:$AO$103,35,0))</f>
        <v/>
      </c>
      <c r="U227" s="1335" t="str">
        <f>IF(B228="","",VLOOKUP(B228,入力シート2!$D$3:$AO$103,32,0))</f>
        <v/>
      </c>
      <c r="V227" s="1336"/>
      <c r="W227" s="1337"/>
      <c r="X227" s="1257" t="str">
        <f>IF(B228="","",VLOOKUP(B228,入力シート2!$D$3:$AO$103,36,0))</f>
        <v/>
      </c>
      <c r="Y227" s="1257" t="str">
        <f>IF(B228="","",VLOOKUP(B228,入力シート2!$D$3:$AO$103,37,0))</f>
        <v/>
      </c>
      <c r="Z227" s="1260" t="str">
        <f>IF(B228="","",VLOOKUP(B228,入力シート2!$D$3:$AO$103,38,0))</f>
        <v/>
      </c>
      <c r="AA227" s="1355"/>
      <c r="AB227" s="1356"/>
    </row>
    <row r="228" spans="1:28" ht="28" customHeight="1">
      <c r="A228" s="1276"/>
      <c r="B228" s="1273"/>
      <c r="C228" s="1274"/>
      <c r="D228" s="1276"/>
      <c r="E228" s="566" t="str">
        <f>IF(B228="","",VLOOKUP(B228,入力シート2!$D$3:$AO$103,6,0))</f>
        <v/>
      </c>
      <c r="F228" s="567" t="str">
        <f>IF(B228="","",VLOOKUP(B228,入力シート2!$D$3:$AO$103,9,0))</f>
        <v/>
      </c>
      <c r="G228" s="575" t="str">
        <f>IF(B228="","",VLOOKUP(B228,入力シート2!$D$3:$AO$103,11,0))</f>
        <v/>
      </c>
      <c r="H228" s="576" t="str">
        <f>IF(B228="","",VLOOKUP(B228,入力シート2!$D$3:$AO$103,15,0))</f>
        <v/>
      </c>
      <c r="I228" s="1347" t="str">
        <f>IF(B228="","",VLOOKUP(B228,入力シート2!$D$3:$AO$103,19,0))</f>
        <v/>
      </c>
      <c r="J228" s="1348"/>
      <c r="K228" s="568" t="s">
        <v>1187</v>
      </c>
      <c r="L228" s="569" t="str">
        <f>IF(B228="","",VLOOKUP(B228,入力シート2!$D$3:$AO$103,20,0))</f>
        <v/>
      </c>
      <c r="M228" s="1313" t="str">
        <f>IF(B228="","",VLOOKUP(B228,入力シート2!$D$3:$AO$103,22,0))</f>
        <v/>
      </c>
      <c r="N228" s="1314"/>
      <c r="O228" s="1315" t="str">
        <f>IF(B228="","",VLOOKUP(B228,入力シート2!$D$3:$AO$103,24,0)&amp;"～"&amp;VLOOKUP(B228,入力シート2!$D$3:$AO$103,25,0))</f>
        <v/>
      </c>
      <c r="P228" s="1276"/>
      <c r="Q228" s="577" t="str">
        <f>IF(B228="","",VLOOKUP(B228,入力シート2!$D$3:$AO$103,29,0))</f>
        <v/>
      </c>
      <c r="R228" s="578" t="s">
        <v>132</v>
      </c>
      <c r="S228" s="1276"/>
      <c r="T228" s="1276"/>
      <c r="U228" s="1317" t="str">
        <f>IF(B228="","",VLOOKUP(B228,入力シート2!$D$3:$AO$103,33,0))</f>
        <v/>
      </c>
      <c r="V228" s="1318"/>
      <c r="W228" s="1319"/>
      <c r="X228" s="1258"/>
      <c r="Y228" s="1258"/>
      <c r="Z228" s="1261"/>
      <c r="AA228" s="1351"/>
      <c r="AB228" s="1352"/>
    </row>
    <row r="229" spans="1:28" ht="28" customHeight="1">
      <c r="A229" s="1277"/>
      <c r="B229" s="1281" t="str">
        <f>IF(B228="","",VLOOKUP(B228,入力シート2!$D$3:$AO$103,3,0))</f>
        <v/>
      </c>
      <c r="C229" s="1282"/>
      <c r="D229" s="1277"/>
      <c r="E229" s="570" t="str">
        <f>IF(B228="","",VLOOKUP(B228,入力シート2!$D$3:$AO$103,7,0))</f>
        <v/>
      </c>
      <c r="F229" s="571" t="str">
        <f>IF(B228="","",VLOOKUP(B228,入力シート2!$D$3:$AO$103,10,0))</f>
        <v/>
      </c>
      <c r="G229" s="579" t="str">
        <f>IF(B228="","",VLOOKUP(B228,入力シート2!$D$3:$AO$103,14,0))</f>
        <v/>
      </c>
      <c r="H229" s="580" t="str">
        <f>IF(B228="","",VLOOKUP(B228,入力シート2!$D$3:$AO$103,16,0))</f>
        <v/>
      </c>
      <c r="I229" s="1283" t="str">
        <f>IF(B228="","",VLOOKUP(B228,入力シート2!$D$3:$AO$103,21,0))</f>
        <v/>
      </c>
      <c r="J229" s="1333"/>
      <c r="K229" s="1333"/>
      <c r="L229" s="1284"/>
      <c r="M229" s="1283"/>
      <c r="N229" s="1284"/>
      <c r="O229" s="1316"/>
      <c r="P229" s="1277"/>
      <c r="Q229" s="581" t="str">
        <f>IF(B228="","",VLOOKUP(B228,入力シート2!$D$3:$AO$103,30,0))</f>
        <v/>
      </c>
      <c r="R229" s="582" t="str">
        <f>IF(B228="","",VLOOKUP(B228,入力シート2!$D$3:$AO$103,31,0))</f>
        <v/>
      </c>
      <c r="S229" s="1277"/>
      <c r="T229" s="1277"/>
      <c r="U229" s="1298"/>
      <c r="V229" s="1320"/>
      <c r="W229" s="1299"/>
      <c r="X229" s="1259"/>
      <c r="Y229" s="1259"/>
      <c r="Z229" s="1262"/>
      <c r="AA229" s="1353"/>
      <c r="AB229" s="1354"/>
    </row>
    <row r="230" spans="1:28" ht="28" customHeight="1">
      <c r="A230" s="1275">
        <f>$A$10+8</f>
        <v>9</v>
      </c>
      <c r="B230" s="1278" t="str">
        <f>IF(B231="","",VLOOKUP(B231,入力シート2!$D$3:$AO$103,2,0))</f>
        <v/>
      </c>
      <c r="C230" s="1279"/>
      <c r="D230" s="1280" t="str">
        <f>IF(B231="","",VLOOKUP(B231,入力シート2!$D$3:$AO$103,4,0))</f>
        <v/>
      </c>
      <c r="E230" s="563" t="str">
        <f>IF(B231="","",VLOOKUP(B231,入力シート2!$D$3:$AO$103,5,0))</f>
        <v/>
      </c>
      <c r="F230" s="564" t="str">
        <f>IF(B231="","",VLOOKUP(B231,入力シート2!$D$3:$AO$103,8,0))</f>
        <v/>
      </c>
      <c r="G230" s="572" t="s">
        <v>161</v>
      </c>
      <c r="H230" s="572" t="s">
        <v>161</v>
      </c>
      <c r="I230" s="1329" t="str">
        <f>IF(B231="","",VLOOKUP(B231,入力シート2!$D$3:$AO$103,17,0))</f>
        <v/>
      </c>
      <c r="J230" s="1334"/>
      <c r="K230" s="1334"/>
      <c r="L230" s="1279"/>
      <c r="M230" s="1278" t="str">
        <f>IF(B231="","",VLOOKUP(B231,入力シート2!$D$3:$AO$103,18,0))</f>
        <v/>
      </c>
      <c r="N230" s="1279"/>
      <c r="O230" s="573" t="str">
        <f>IF(B231="","",VLOOKUP(B231,入力シート2!$D$3:$AO$103,23,0))</f>
        <v/>
      </c>
      <c r="P230" s="1275" t="str">
        <f>IF(B231="","",VLOOKUP(B231,入力シート2!$D$3:$AO$103,26,0))</f>
        <v/>
      </c>
      <c r="Q230" s="574" t="str">
        <f>IF(B231="","",VLOOKUP(B231,入力シート2!$D$3:$AO$103,27,0))</f>
        <v/>
      </c>
      <c r="R230" s="562" t="str">
        <f>IF(B231="","",VLOOKUP(B231,入力シート2!$D$3:$AO$103,28,0))</f>
        <v/>
      </c>
      <c r="S230" s="1275" t="str">
        <f>IF(B231="","",VLOOKUP(B231,入力シート2!$D$3:$AO$103,34,0))</f>
        <v/>
      </c>
      <c r="T230" s="1275" t="str">
        <f>IF(B231="","",VLOOKUP(B231,入力シート2!$D$3:$AO$103,35,0))</f>
        <v/>
      </c>
      <c r="U230" s="1335" t="str">
        <f>IF(B231="","",VLOOKUP(B231,入力シート2!$D$3:$AO$103,32,0))</f>
        <v/>
      </c>
      <c r="V230" s="1336"/>
      <c r="W230" s="1337"/>
      <c r="X230" s="1257" t="str">
        <f>IF(B231="","",VLOOKUP(B231,入力シート2!$D$3:$AO$103,36,0))</f>
        <v/>
      </c>
      <c r="Y230" s="1257" t="str">
        <f>IF(B231="","",VLOOKUP(B231,入力シート2!$D$3:$AO$103,37,0))</f>
        <v/>
      </c>
      <c r="Z230" s="1260" t="str">
        <f>IF(B231="","",VLOOKUP(B231,入力シート2!$D$3:$AO$103,38,0))</f>
        <v/>
      </c>
      <c r="AA230" s="1355"/>
      <c r="AB230" s="1356"/>
    </row>
    <row r="231" spans="1:28" ht="28" customHeight="1">
      <c r="A231" s="1276"/>
      <c r="B231" s="1273"/>
      <c r="C231" s="1274"/>
      <c r="D231" s="1276"/>
      <c r="E231" s="566" t="str">
        <f>IF(B231="","",VLOOKUP(B231,入力シート2!$D$3:$AO$103,6,0))</f>
        <v/>
      </c>
      <c r="F231" s="567" t="str">
        <f>IF(B231="","",VLOOKUP(B231,入力シート2!$D$3:$AO$103,9,0))</f>
        <v/>
      </c>
      <c r="G231" s="575" t="str">
        <f>IF(B231="","",VLOOKUP(B231,入力シート2!$D$3:$AO$103,11,0))</f>
        <v/>
      </c>
      <c r="H231" s="576" t="str">
        <f>IF(B231="","",VLOOKUP(B231,入力シート2!$D$3:$AO$103,15,0))</f>
        <v/>
      </c>
      <c r="I231" s="1347" t="str">
        <f>IF(B231="","",VLOOKUP(B231,入力シート2!$D$3:$AO$103,19,0))</f>
        <v/>
      </c>
      <c r="J231" s="1348"/>
      <c r="K231" s="568" t="s">
        <v>1187</v>
      </c>
      <c r="L231" s="569" t="str">
        <f>IF(B231="","",VLOOKUP(B231,入力シート2!$D$3:$AO$103,20,0))</f>
        <v/>
      </c>
      <c r="M231" s="1313" t="str">
        <f>IF(B231="","",VLOOKUP(B231,入力シート2!$D$3:$AO$103,22,0))</f>
        <v/>
      </c>
      <c r="N231" s="1314"/>
      <c r="O231" s="1315" t="str">
        <f>IF(B231="","",VLOOKUP(B231,入力シート2!$D$3:$AO$103,24,0)&amp;"～"&amp;VLOOKUP(B231,入力シート2!$D$3:$AO$103,25,0))</f>
        <v/>
      </c>
      <c r="P231" s="1276"/>
      <c r="Q231" s="577" t="str">
        <f>IF(B231="","",VLOOKUP(B231,入力シート2!$D$3:$AO$103,29,0))</f>
        <v/>
      </c>
      <c r="R231" s="578" t="s">
        <v>132</v>
      </c>
      <c r="S231" s="1276"/>
      <c r="T231" s="1276"/>
      <c r="U231" s="1317" t="str">
        <f>IF(B231="","",VLOOKUP(B231,入力シート2!$D$3:$AO$103,33,0))</f>
        <v/>
      </c>
      <c r="V231" s="1318"/>
      <c r="W231" s="1319"/>
      <c r="X231" s="1258"/>
      <c r="Y231" s="1258"/>
      <c r="Z231" s="1261"/>
      <c r="AA231" s="1351"/>
      <c r="AB231" s="1352"/>
    </row>
    <row r="232" spans="1:28" ht="28" customHeight="1">
      <c r="A232" s="1277"/>
      <c r="B232" s="1281" t="str">
        <f>IF(B231="","",VLOOKUP(B231,入力シート2!$D$3:$AO$103,3,0))</f>
        <v/>
      </c>
      <c r="C232" s="1282"/>
      <c r="D232" s="1277"/>
      <c r="E232" s="570" t="str">
        <f>IF(B231="","",VLOOKUP(B231,入力シート2!$D$3:$AO$103,7,0))</f>
        <v/>
      </c>
      <c r="F232" s="571" t="str">
        <f>IF(B231="","",VLOOKUP(B231,入力シート2!$D$3:$AO$103,10,0))</f>
        <v/>
      </c>
      <c r="G232" s="579" t="str">
        <f>IF(B231="","",VLOOKUP(B231,入力シート2!$D$3:$AO$103,14,0))</f>
        <v/>
      </c>
      <c r="H232" s="580" t="str">
        <f>IF(B231="","",VLOOKUP(B231,入力シート2!$D$3:$AO$103,16,0))</f>
        <v/>
      </c>
      <c r="I232" s="1283" t="str">
        <f>IF(B231="","",VLOOKUP(B231,入力シート2!$D$3:$AO$103,21,0))</f>
        <v/>
      </c>
      <c r="J232" s="1333"/>
      <c r="K232" s="1333"/>
      <c r="L232" s="1284"/>
      <c r="M232" s="1283"/>
      <c r="N232" s="1284"/>
      <c r="O232" s="1316"/>
      <c r="P232" s="1277"/>
      <c r="Q232" s="581" t="str">
        <f>IF(B231="","",VLOOKUP(B231,入力シート2!$D$3:$AO$103,30,0))</f>
        <v/>
      </c>
      <c r="R232" s="582" t="str">
        <f>IF(B231="","",VLOOKUP(B231,入力シート2!$D$3:$AO$103,31,0))</f>
        <v/>
      </c>
      <c r="S232" s="1277"/>
      <c r="T232" s="1277"/>
      <c r="U232" s="1298"/>
      <c r="V232" s="1320"/>
      <c r="W232" s="1299"/>
      <c r="X232" s="1259"/>
      <c r="Y232" s="1259"/>
      <c r="Z232" s="1262"/>
      <c r="AA232" s="1353"/>
      <c r="AB232" s="1354"/>
    </row>
    <row r="233" spans="1:28" ht="28" customHeight="1">
      <c r="A233" s="1275">
        <f>$A$10+9</f>
        <v>10</v>
      </c>
      <c r="B233" s="1278" t="str">
        <f>IF(B234="","",VLOOKUP(B234,入力シート2!$D$3:$AO$103,2,0))</f>
        <v/>
      </c>
      <c r="C233" s="1279"/>
      <c r="D233" s="1280" t="str">
        <f>IF(B234="","",VLOOKUP(B234,入力シート2!$D$3:$AO$103,4,0))</f>
        <v/>
      </c>
      <c r="E233" s="563" t="str">
        <f>IF(B234="","",VLOOKUP(B234,入力シート2!$D$3:$AO$103,5,0))</f>
        <v/>
      </c>
      <c r="F233" s="564" t="str">
        <f>IF(B234="","",VLOOKUP(B234,入力シート2!$D$3:$AO$103,8,0))</f>
        <v/>
      </c>
      <c r="G233" s="572" t="s">
        <v>161</v>
      </c>
      <c r="H233" s="572" t="s">
        <v>161</v>
      </c>
      <c r="I233" s="1329" t="str">
        <f>IF(B234="","",VLOOKUP(B234,入力シート2!$D$3:$AO$103,17,0))</f>
        <v/>
      </c>
      <c r="J233" s="1334"/>
      <c r="K233" s="1334"/>
      <c r="L233" s="1279"/>
      <c r="M233" s="1278" t="str">
        <f>IF(B234="","",VLOOKUP(B234,入力シート2!$D$3:$AO$103,18,0))</f>
        <v/>
      </c>
      <c r="N233" s="1279"/>
      <c r="O233" s="573" t="str">
        <f>IF(B234="","",VLOOKUP(B234,入力シート2!$D$3:$AO$103,23,0))</f>
        <v/>
      </c>
      <c r="P233" s="1275" t="str">
        <f>IF(B234="","",VLOOKUP(B234,入力シート2!$D$3:$AO$103,26,0))</f>
        <v/>
      </c>
      <c r="Q233" s="574" t="str">
        <f>IF(B234="","",VLOOKUP(B234,入力シート2!$D$3:$AO$103,27,0))</f>
        <v/>
      </c>
      <c r="R233" s="562" t="str">
        <f>IF(B234="","",VLOOKUP(B234,入力シート2!$D$3:$AO$103,28,0))</f>
        <v/>
      </c>
      <c r="S233" s="1275" t="str">
        <f>IF(B234="","",VLOOKUP(B234,入力シート2!$D$3:$AO$103,34,0))</f>
        <v/>
      </c>
      <c r="T233" s="1275" t="str">
        <f>IF(B234="","",VLOOKUP(B234,入力シート2!$D$3:$AO$103,35,0))</f>
        <v/>
      </c>
      <c r="U233" s="1335" t="str">
        <f>IF(B234="","",VLOOKUP(B234,入力シート2!$D$3:$AO$103,32,0))</f>
        <v/>
      </c>
      <c r="V233" s="1336"/>
      <c r="W233" s="1337"/>
      <c r="X233" s="1257" t="str">
        <f>IF(B234="","",VLOOKUP(B234,入力シート2!$D$3:$AO$103,36,0))</f>
        <v/>
      </c>
      <c r="Y233" s="1257" t="str">
        <f>IF(B234="","",VLOOKUP(B234,入力シート2!$D$3:$AO$103,37,0))</f>
        <v/>
      </c>
      <c r="Z233" s="1260" t="str">
        <f>IF(B234="","",VLOOKUP(B234,入力シート2!$D$3:$AO$103,38,0))</f>
        <v/>
      </c>
      <c r="AA233" s="1355"/>
      <c r="AB233" s="1356"/>
    </row>
    <row r="234" spans="1:28" ht="28" customHeight="1">
      <c r="A234" s="1276"/>
      <c r="B234" s="1273"/>
      <c r="C234" s="1274"/>
      <c r="D234" s="1276"/>
      <c r="E234" s="566" t="str">
        <f>IF(B234="","",VLOOKUP(B234,入力シート2!$D$3:$AO$103,6,0))</f>
        <v/>
      </c>
      <c r="F234" s="567" t="str">
        <f>IF(B234="","",VLOOKUP(B234,入力シート2!$D$3:$AO$103,9,0))</f>
        <v/>
      </c>
      <c r="G234" s="575" t="str">
        <f>IF(B234="","",VLOOKUP(B234,入力シート2!$D$3:$AO$103,11,0))</f>
        <v/>
      </c>
      <c r="H234" s="576" t="str">
        <f>IF(B234="","",VLOOKUP(B234,入力シート2!$D$3:$AO$103,15,0))</f>
        <v/>
      </c>
      <c r="I234" s="1347" t="str">
        <f>IF(B234="","",VLOOKUP(B234,入力シート2!$D$3:$AO$103,19,0))</f>
        <v/>
      </c>
      <c r="J234" s="1348"/>
      <c r="K234" s="568" t="s">
        <v>1187</v>
      </c>
      <c r="L234" s="569" t="str">
        <f>IF(B234="","",VLOOKUP(B234,入力シート2!$D$3:$AO$103,20,0))</f>
        <v/>
      </c>
      <c r="M234" s="1313" t="str">
        <f>IF(B234="","",VLOOKUP(B234,入力シート2!$D$3:$AO$103,22,0))</f>
        <v/>
      </c>
      <c r="N234" s="1314"/>
      <c r="O234" s="1315" t="str">
        <f>IF(B234="","",VLOOKUP(B234,入力シート2!$D$3:$AO$103,24,0)&amp;"～"&amp;VLOOKUP(B234,入力シート2!$D$3:$AO$103,25,0))</f>
        <v/>
      </c>
      <c r="P234" s="1276"/>
      <c r="Q234" s="577" t="str">
        <f>IF(B234="","",VLOOKUP(B234,入力シート2!$D$3:$AO$103,29,0))</f>
        <v/>
      </c>
      <c r="R234" s="578" t="s">
        <v>132</v>
      </c>
      <c r="S234" s="1276"/>
      <c r="T234" s="1276"/>
      <c r="U234" s="1317" t="str">
        <f>IF(B234="","",VLOOKUP(B234,入力シート2!$D$3:$AO$103,33,0))</f>
        <v/>
      </c>
      <c r="V234" s="1318"/>
      <c r="W234" s="1319"/>
      <c r="X234" s="1258"/>
      <c r="Y234" s="1258"/>
      <c r="Z234" s="1261"/>
      <c r="AA234" s="1351"/>
      <c r="AB234" s="1352"/>
    </row>
    <row r="235" spans="1:28" ht="28" customHeight="1">
      <c r="A235" s="1277"/>
      <c r="B235" s="1281" t="str">
        <f>IF(B234="","",VLOOKUP(B234,入力シート2!$D$3:$AO$103,3,0))</f>
        <v/>
      </c>
      <c r="C235" s="1282"/>
      <c r="D235" s="1277"/>
      <c r="E235" s="570" t="str">
        <f>IF(B234="","",VLOOKUP(B234,入力シート2!$D$3:$AO$103,7,0))</f>
        <v/>
      </c>
      <c r="F235" s="571" t="str">
        <f>IF(B234="","",VLOOKUP(B234,入力シート2!$D$3:$AO$103,10,0))</f>
        <v/>
      </c>
      <c r="G235" s="579" t="str">
        <f>IF(B234="","",VLOOKUP(B234,入力シート2!$D$3:$AO$103,14,0))</f>
        <v/>
      </c>
      <c r="H235" s="580" t="str">
        <f>IF(B234="","",VLOOKUP(B234,入力シート2!$D$3:$AO$103,16,0))</f>
        <v/>
      </c>
      <c r="I235" s="1283" t="str">
        <f>IF(B234="","",VLOOKUP(B234,入力シート2!$D$3:$AO$103,21,0))</f>
        <v/>
      </c>
      <c r="J235" s="1333"/>
      <c r="K235" s="1333"/>
      <c r="L235" s="1284"/>
      <c r="M235" s="1283"/>
      <c r="N235" s="1284"/>
      <c r="O235" s="1316"/>
      <c r="P235" s="1277"/>
      <c r="Q235" s="581" t="str">
        <f>IF(B234="","",VLOOKUP(B234,入力シート2!$D$3:$AO$103,30,0))</f>
        <v/>
      </c>
      <c r="R235" s="582" t="str">
        <f>IF(B234="","",VLOOKUP(B234,入力シート2!$D$3:$AO$103,31,0))</f>
        <v/>
      </c>
      <c r="S235" s="1277"/>
      <c r="T235" s="1277"/>
      <c r="U235" s="1298"/>
      <c r="V235" s="1320"/>
      <c r="W235" s="1299"/>
      <c r="X235" s="1259"/>
      <c r="Y235" s="1259"/>
      <c r="Z235" s="1262"/>
      <c r="AA235" s="1353"/>
      <c r="AB235" s="1354"/>
    </row>
    <row r="236" spans="1:28" s="587" customFormat="1" ht="18" customHeight="1">
      <c r="A236" s="584" t="s">
        <v>162</v>
      </c>
      <c r="B236" s="585"/>
      <c r="C236" s="586"/>
      <c r="E236" s="588"/>
      <c r="F236" s="588"/>
      <c r="O236" s="589"/>
      <c r="P236" s="590" t="s">
        <v>163</v>
      </c>
      <c r="Q236" s="591" t="s">
        <v>164</v>
      </c>
      <c r="R236" s="592"/>
      <c r="U236" s="560"/>
      <c r="V236" s="560"/>
      <c r="W236" s="560"/>
    </row>
    <row r="237" spans="1:28" s="587" customFormat="1" ht="18" customHeight="1">
      <c r="A237" s="568"/>
      <c r="B237" s="593" t="s">
        <v>185</v>
      </c>
      <c r="E237" s="588"/>
      <c r="F237" s="588"/>
      <c r="O237" s="589"/>
      <c r="P237" s="533"/>
      <c r="Q237" s="558" t="s">
        <v>165</v>
      </c>
      <c r="R237" s="592"/>
    </row>
    <row r="238" spans="1:28" s="587" customFormat="1" ht="18" customHeight="1">
      <c r="A238" s="568"/>
      <c r="B238" s="593" t="s">
        <v>166</v>
      </c>
      <c r="E238" s="588"/>
      <c r="F238" s="588"/>
      <c r="O238" s="589"/>
      <c r="P238" s="533"/>
      <c r="Q238" s="558" t="s">
        <v>167</v>
      </c>
      <c r="R238" s="592"/>
      <c r="U238" s="560"/>
      <c r="V238" s="560"/>
      <c r="W238" s="560"/>
      <c r="X238" s="594"/>
    </row>
    <row r="239" spans="1:28" s="587" customFormat="1" ht="18" customHeight="1">
      <c r="A239" s="568"/>
      <c r="B239" s="593" t="s">
        <v>168</v>
      </c>
      <c r="E239" s="588"/>
      <c r="F239" s="588"/>
      <c r="O239" s="589"/>
      <c r="P239" s="590" t="s">
        <v>169</v>
      </c>
      <c r="Q239" s="558" t="s">
        <v>170</v>
      </c>
      <c r="R239" s="592"/>
      <c r="U239" s="560"/>
      <c r="V239" s="560"/>
      <c r="W239" s="560"/>
      <c r="X239" s="594"/>
    </row>
    <row r="240" spans="1:28" s="587" customFormat="1" ht="18" customHeight="1">
      <c r="A240" s="568"/>
      <c r="B240" s="593" t="s">
        <v>171</v>
      </c>
      <c r="E240" s="588"/>
      <c r="F240" s="588"/>
      <c r="O240" s="589"/>
      <c r="P240" s="590" t="s">
        <v>172</v>
      </c>
      <c r="Q240" s="558" t="s">
        <v>173</v>
      </c>
      <c r="R240" s="592"/>
      <c r="U240" s="560"/>
      <c r="V240" s="560"/>
      <c r="W240" s="560"/>
      <c r="X240" s="594"/>
    </row>
    <row r="241" spans="1:28" s="587" customFormat="1" ht="18" customHeight="1">
      <c r="A241" s="568"/>
      <c r="B241" s="593" t="s">
        <v>174</v>
      </c>
      <c r="E241" s="588"/>
      <c r="F241" s="588"/>
      <c r="O241" s="589"/>
      <c r="P241" s="589"/>
      <c r="Q241" s="558" t="s">
        <v>175</v>
      </c>
      <c r="R241" s="592"/>
      <c r="X241" s="594"/>
    </row>
    <row r="242" spans="1:28" s="587" customFormat="1" ht="18" customHeight="1">
      <c r="A242" s="568"/>
      <c r="B242" s="593" t="s">
        <v>186</v>
      </c>
      <c r="E242" s="588"/>
      <c r="F242" s="588"/>
      <c r="O242" s="589"/>
      <c r="P242" s="590" t="s">
        <v>176</v>
      </c>
      <c r="Q242" s="558" t="s">
        <v>177</v>
      </c>
      <c r="R242" s="592"/>
      <c r="X242" s="594"/>
    </row>
    <row r="243" spans="1:28" s="587" customFormat="1" ht="18" customHeight="1">
      <c r="A243" s="568"/>
      <c r="B243" s="593" t="s">
        <v>187</v>
      </c>
      <c r="E243" s="588"/>
      <c r="F243" s="588"/>
      <c r="O243" s="589"/>
      <c r="P243" s="590" t="s">
        <v>178</v>
      </c>
      <c r="Q243" s="558" t="s">
        <v>179</v>
      </c>
      <c r="R243" s="592"/>
    </row>
    <row r="244" spans="1:28" s="587" customFormat="1" ht="18" customHeight="1">
      <c r="A244" s="568"/>
      <c r="B244" s="593" t="s">
        <v>188</v>
      </c>
      <c r="E244" s="588"/>
      <c r="F244" s="588"/>
      <c r="O244" s="589"/>
      <c r="P244" s="590" t="s">
        <v>180</v>
      </c>
      <c r="Q244" s="558" t="s">
        <v>181</v>
      </c>
      <c r="R244" s="592"/>
      <c r="AB244" s="595"/>
    </row>
    <row r="245" spans="1:28" s="596" customFormat="1" ht="18" customHeight="1">
      <c r="A245" s="568"/>
      <c r="B245" s="593" t="s">
        <v>189</v>
      </c>
      <c r="E245" s="597"/>
      <c r="F245" s="597"/>
      <c r="O245" s="589"/>
      <c r="P245" s="590" t="s">
        <v>182</v>
      </c>
      <c r="Q245" s="558" t="s">
        <v>183</v>
      </c>
      <c r="R245" s="598"/>
    </row>
  </sheetData>
  <sheetProtection algorithmName="SHA-512" hashValue="JINzueRw0S/hf/Vd9zAHmdn5n9r3TXKoQLkz/NKiNptgzp/UAli4LLakWDiygY5GsC1JlcFmAkGKBYU827BySA==" saltValue="lV6sYL3sm6rNHS4GJw1qGQ==" spinCount="100000" sheet="1" objects="1" scenarios="1" selectLockedCells="1"/>
  <mergeCells count="1270">
    <mergeCell ref="O5:R5"/>
    <mergeCell ref="C2:G3"/>
    <mergeCell ref="C51:G52"/>
    <mergeCell ref="C100:G101"/>
    <mergeCell ref="C149:G150"/>
    <mergeCell ref="C198:G199"/>
    <mergeCell ref="I225:J225"/>
    <mergeCell ref="I226:L226"/>
    <mergeCell ref="I228:J228"/>
    <mergeCell ref="I229:L229"/>
    <mergeCell ref="I231:J231"/>
    <mergeCell ref="I232:L232"/>
    <mergeCell ref="I234:J234"/>
    <mergeCell ref="I235:L235"/>
    <mergeCell ref="I176:J176"/>
    <mergeCell ref="I177:L177"/>
    <mergeCell ref="I179:J179"/>
    <mergeCell ref="I180:L180"/>
    <mergeCell ref="I182:J182"/>
    <mergeCell ref="I183:L183"/>
    <mergeCell ref="I185:J185"/>
    <mergeCell ref="I186:L186"/>
    <mergeCell ref="I207:J207"/>
    <mergeCell ref="I208:L208"/>
    <mergeCell ref="I210:J210"/>
    <mergeCell ref="I211:L211"/>
    <mergeCell ref="I213:J213"/>
    <mergeCell ref="I214:L214"/>
    <mergeCell ref="I216:J216"/>
    <mergeCell ref="I217:L217"/>
    <mergeCell ref="I219:J219"/>
    <mergeCell ref="I88:L88"/>
    <mergeCell ref="I109:J109"/>
    <mergeCell ref="I110:L110"/>
    <mergeCell ref="I112:J112"/>
    <mergeCell ref="I113:L113"/>
    <mergeCell ref="I115:J115"/>
    <mergeCell ref="I116:L116"/>
    <mergeCell ref="I118:J118"/>
    <mergeCell ref="I119:L119"/>
    <mergeCell ref="I121:J121"/>
    <mergeCell ref="I122:L122"/>
    <mergeCell ref="I124:J124"/>
    <mergeCell ref="I125:L125"/>
    <mergeCell ref="I127:J127"/>
    <mergeCell ref="I128:L128"/>
    <mergeCell ref="I130:J130"/>
    <mergeCell ref="I108:L108"/>
    <mergeCell ref="I101:J101"/>
    <mergeCell ref="I61:L61"/>
    <mergeCell ref="I63:J63"/>
    <mergeCell ref="I64:L64"/>
    <mergeCell ref="I66:J66"/>
    <mergeCell ref="I67:L67"/>
    <mergeCell ref="I69:J69"/>
    <mergeCell ref="I70:L70"/>
    <mergeCell ref="I72:J72"/>
    <mergeCell ref="I73:L73"/>
    <mergeCell ref="I75:J75"/>
    <mergeCell ref="I76:L76"/>
    <mergeCell ref="I78:J78"/>
    <mergeCell ref="I79:L79"/>
    <mergeCell ref="I81:J81"/>
    <mergeCell ref="I82:L82"/>
    <mergeCell ref="I84:J84"/>
    <mergeCell ref="I87:J87"/>
    <mergeCell ref="I86:L86"/>
    <mergeCell ref="I83:L83"/>
    <mergeCell ref="I85:L85"/>
    <mergeCell ref="I80:L80"/>
    <mergeCell ref="I77:L77"/>
    <mergeCell ref="O213:O214"/>
    <mergeCell ref="M55:O55"/>
    <mergeCell ref="P55:Q55"/>
    <mergeCell ref="M104:O104"/>
    <mergeCell ref="P104:Q104"/>
    <mergeCell ref="P175:P177"/>
    <mergeCell ref="U175:W175"/>
    <mergeCell ref="U164:W165"/>
    <mergeCell ref="U129:W129"/>
    <mergeCell ref="O115:O116"/>
    <mergeCell ref="S218:S220"/>
    <mergeCell ref="U219:W220"/>
    <mergeCell ref="P224:P226"/>
    <mergeCell ref="U224:W224"/>
    <mergeCell ref="M213:N214"/>
    <mergeCell ref="C53:F53"/>
    <mergeCell ref="C102:F102"/>
    <mergeCell ref="C151:F151"/>
    <mergeCell ref="C200:F200"/>
    <mergeCell ref="M212:N212"/>
    <mergeCell ref="P212:P214"/>
    <mergeCell ref="U212:W212"/>
    <mergeCell ref="U185:W186"/>
    <mergeCell ref="U167:W168"/>
    <mergeCell ref="M161:N162"/>
    <mergeCell ref="O161:O162"/>
    <mergeCell ref="U161:W162"/>
    <mergeCell ref="I150:J150"/>
    <mergeCell ref="M151:N151"/>
    <mergeCell ref="O151:R151"/>
    <mergeCell ref="U115:W116"/>
    <mergeCell ref="I60:J60"/>
    <mergeCell ref="P6:Q6"/>
    <mergeCell ref="M6:O6"/>
    <mergeCell ref="M153:O153"/>
    <mergeCell ref="P153:Q153"/>
    <mergeCell ref="M202:O202"/>
    <mergeCell ref="P202:Q202"/>
    <mergeCell ref="AA224:AB224"/>
    <mergeCell ref="S224:S226"/>
    <mergeCell ref="M225:N226"/>
    <mergeCell ref="O225:O226"/>
    <mergeCell ref="U225:W226"/>
    <mergeCell ref="AA225:AB226"/>
    <mergeCell ref="T224:T226"/>
    <mergeCell ref="I224:L224"/>
    <mergeCell ref="M224:N224"/>
    <mergeCell ref="T233:T235"/>
    <mergeCell ref="I233:L233"/>
    <mergeCell ref="M233:N233"/>
    <mergeCell ref="T230:T232"/>
    <mergeCell ref="I230:L230"/>
    <mergeCell ref="M230:N230"/>
    <mergeCell ref="T227:T229"/>
    <mergeCell ref="I227:L227"/>
    <mergeCell ref="M227:N227"/>
    <mergeCell ref="U227:W227"/>
    <mergeCell ref="AA227:AB227"/>
    <mergeCell ref="M228:N229"/>
    <mergeCell ref="O228:O229"/>
    <mergeCell ref="U228:W229"/>
    <mergeCell ref="AA228:AB229"/>
    <mergeCell ref="M231:N232"/>
    <mergeCell ref="U234:W235"/>
    <mergeCell ref="AA234:AB235"/>
    <mergeCell ref="P230:P232"/>
    <mergeCell ref="U230:W230"/>
    <mergeCell ref="AA219:AB220"/>
    <mergeCell ref="I221:L221"/>
    <mergeCell ref="M221:N221"/>
    <mergeCell ref="P221:P223"/>
    <mergeCell ref="U221:W221"/>
    <mergeCell ref="AA221:AB221"/>
    <mergeCell ref="M222:N223"/>
    <mergeCell ref="O222:O223"/>
    <mergeCell ref="U222:W223"/>
    <mergeCell ref="U216:W217"/>
    <mergeCell ref="AA216:AB217"/>
    <mergeCell ref="I218:L218"/>
    <mergeCell ref="M218:N218"/>
    <mergeCell ref="P218:P220"/>
    <mergeCell ref="U218:W218"/>
    <mergeCell ref="AA218:AB218"/>
    <mergeCell ref="M219:N220"/>
    <mergeCell ref="O219:O220"/>
    <mergeCell ref="T221:T223"/>
    <mergeCell ref="S221:S223"/>
    <mergeCell ref="AA222:AB223"/>
    <mergeCell ref="T218:T220"/>
    <mergeCell ref="M216:N217"/>
    <mergeCell ref="S230:S232"/>
    <mergeCell ref="AA231:AB232"/>
    <mergeCell ref="P227:P229"/>
    <mergeCell ref="I220:L220"/>
    <mergeCell ref="I222:J222"/>
    <mergeCell ref="I223:L223"/>
    <mergeCell ref="AA212:AB212"/>
    <mergeCell ref="T215:T217"/>
    <mergeCell ref="S215:S217"/>
    <mergeCell ref="O216:O217"/>
    <mergeCell ref="S212:S214"/>
    <mergeCell ref="T209:T211"/>
    <mergeCell ref="I209:L209"/>
    <mergeCell ref="M209:N209"/>
    <mergeCell ref="P209:P211"/>
    <mergeCell ref="U209:W209"/>
    <mergeCell ref="AA209:AB209"/>
    <mergeCell ref="S209:S211"/>
    <mergeCell ref="T212:T214"/>
    <mergeCell ref="AA175:AB175"/>
    <mergeCell ref="S175:S177"/>
    <mergeCell ref="M176:N177"/>
    <mergeCell ref="O176:O177"/>
    <mergeCell ref="U176:W177"/>
    <mergeCell ref="AA176:AB177"/>
    <mergeCell ref="T175:T177"/>
    <mergeCell ref="I175:L175"/>
    <mergeCell ref="M175:N175"/>
    <mergeCell ref="P184:P186"/>
    <mergeCell ref="U184:W184"/>
    <mergeCell ref="AA184:AB184"/>
    <mergeCell ref="S184:S186"/>
    <mergeCell ref="M185:N186"/>
    <mergeCell ref="O185:O186"/>
    <mergeCell ref="AA185:AB186"/>
    <mergeCell ref="P181:P183"/>
    <mergeCell ref="U181:W181"/>
    <mergeCell ref="AA181:AB181"/>
    <mergeCell ref="S181:S183"/>
    <mergeCell ref="M182:N183"/>
    <mergeCell ref="O182:O183"/>
    <mergeCell ref="U182:W183"/>
    <mergeCell ref="AA182:AB183"/>
    <mergeCell ref="P178:P180"/>
    <mergeCell ref="T184:T186"/>
    <mergeCell ref="I184:L184"/>
    <mergeCell ref="M184:N184"/>
    <mergeCell ref="AA170:AB171"/>
    <mergeCell ref="I172:L172"/>
    <mergeCell ref="M172:N172"/>
    <mergeCell ref="P172:P174"/>
    <mergeCell ref="U172:W172"/>
    <mergeCell ref="AA172:AB172"/>
    <mergeCell ref="M173:N174"/>
    <mergeCell ref="O173:O174"/>
    <mergeCell ref="U173:W174"/>
    <mergeCell ref="I181:L181"/>
    <mergeCell ref="M181:N181"/>
    <mergeCell ref="T178:T180"/>
    <mergeCell ref="I178:L178"/>
    <mergeCell ref="M178:N178"/>
    <mergeCell ref="U178:W178"/>
    <mergeCell ref="AA178:AB178"/>
    <mergeCell ref="S178:S180"/>
    <mergeCell ref="Y172:Y174"/>
    <mergeCell ref="Z172:Z174"/>
    <mergeCell ref="X175:X177"/>
    <mergeCell ref="Y175:Y177"/>
    <mergeCell ref="Z175:Z177"/>
    <mergeCell ref="X178:X180"/>
    <mergeCell ref="I169:L169"/>
    <mergeCell ref="M169:N169"/>
    <mergeCell ref="P169:P171"/>
    <mergeCell ref="U169:W169"/>
    <mergeCell ref="AA169:AB169"/>
    <mergeCell ref="M170:N171"/>
    <mergeCell ref="O170:O171"/>
    <mergeCell ref="T172:T174"/>
    <mergeCell ref="S172:S174"/>
    <mergeCell ref="AA173:AB174"/>
    <mergeCell ref="T169:T171"/>
    <mergeCell ref="S169:S171"/>
    <mergeCell ref="U170:W171"/>
    <mergeCell ref="AA164:AB165"/>
    <mergeCell ref="I166:L166"/>
    <mergeCell ref="M166:N166"/>
    <mergeCell ref="P166:P168"/>
    <mergeCell ref="U166:W166"/>
    <mergeCell ref="AA166:AB166"/>
    <mergeCell ref="M167:N168"/>
    <mergeCell ref="I164:J164"/>
    <mergeCell ref="I165:L165"/>
    <mergeCell ref="I167:J167"/>
    <mergeCell ref="I168:L168"/>
    <mergeCell ref="I170:J170"/>
    <mergeCell ref="I171:L171"/>
    <mergeCell ref="I173:J173"/>
    <mergeCell ref="I174:L174"/>
    <mergeCell ref="X169:X171"/>
    <mergeCell ref="Y169:Y171"/>
    <mergeCell ref="Z169:Z171"/>
    <mergeCell ref="X172:X174"/>
    <mergeCell ref="AA161:AB162"/>
    <mergeCell ref="I163:L163"/>
    <mergeCell ref="M163:N163"/>
    <mergeCell ref="P163:P165"/>
    <mergeCell ref="U163:W163"/>
    <mergeCell ref="AA163:AB163"/>
    <mergeCell ref="T166:T168"/>
    <mergeCell ref="S166:S168"/>
    <mergeCell ref="O167:O168"/>
    <mergeCell ref="T163:T165"/>
    <mergeCell ref="S163:S165"/>
    <mergeCell ref="M164:N165"/>
    <mergeCell ref="T160:T162"/>
    <mergeCell ref="I160:L160"/>
    <mergeCell ref="M160:N160"/>
    <mergeCell ref="P160:P162"/>
    <mergeCell ref="U160:W160"/>
    <mergeCell ref="AA160:AB160"/>
    <mergeCell ref="S160:S162"/>
    <mergeCell ref="O164:O165"/>
    <mergeCell ref="AA167:AB168"/>
    <mergeCell ref="I161:J161"/>
    <mergeCell ref="I162:L162"/>
    <mergeCell ref="X160:X162"/>
    <mergeCell ref="Y160:Y162"/>
    <mergeCell ref="Z160:Z162"/>
    <mergeCell ref="X163:X165"/>
    <mergeCell ref="Y163:Y165"/>
    <mergeCell ref="Z163:Z165"/>
    <mergeCell ref="X166:X168"/>
    <mergeCell ref="Y166:Y168"/>
    <mergeCell ref="Z166:Z168"/>
    <mergeCell ref="AA157:AB157"/>
    <mergeCell ref="S157:S159"/>
    <mergeCell ref="M158:N159"/>
    <mergeCell ref="O158:O159"/>
    <mergeCell ref="U158:W159"/>
    <mergeCell ref="I154:L154"/>
    <mergeCell ref="M154:N154"/>
    <mergeCell ref="P154:P156"/>
    <mergeCell ref="Q154:R154"/>
    <mergeCell ref="U154:W154"/>
    <mergeCell ref="X154:Z154"/>
    <mergeCell ref="I155:L156"/>
    <mergeCell ref="M155:N156"/>
    <mergeCell ref="O155:O156"/>
    <mergeCell ref="Q155:R155"/>
    <mergeCell ref="AA158:AB159"/>
    <mergeCell ref="AA154:AB154"/>
    <mergeCell ref="AA155:AB156"/>
    <mergeCell ref="Q156:R156"/>
    <mergeCell ref="I158:J158"/>
    <mergeCell ref="I159:L159"/>
    <mergeCell ref="Y151:Z151"/>
    <mergeCell ref="M152:N152"/>
    <mergeCell ref="O152:R152"/>
    <mergeCell ref="Y152:Z152"/>
    <mergeCell ref="P135:P137"/>
    <mergeCell ref="U135:W135"/>
    <mergeCell ref="AA135:AB135"/>
    <mergeCell ref="S135:S137"/>
    <mergeCell ref="M136:N137"/>
    <mergeCell ref="O136:O137"/>
    <mergeCell ref="U136:W137"/>
    <mergeCell ref="AA136:AB137"/>
    <mergeCell ref="P132:P134"/>
    <mergeCell ref="U132:W132"/>
    <mergeCell ref="AA132:AB132"/>
    <mergeCell ref="S132:S134"/>
    <mergeCell ref="M133:N134"/>
    <mergeCell ref="O133:O134"/>
    <mergeCell ref="U133:W134"/>
    <mergeCell ref="AA133:AB134"/>
    <mergeCell ref="T135:T137"/>
    <mergeCell ref="Y132:Y134"/>
    <mergeCell ref="Z132:Z134"/>
    <mergeCell ref="X135:X137"/>
    <mergeCell ref="Y135:Y137"/>
    <mergeCell ref="Z135:Z137"/>
    <mergeCell ref="I135:L135"/>
    <mergeCell ref="M135:N135"/>
    <mergeCell ref="T132:T134"/>
    <mergeCell ref="I132:L132"/>
    <mergeCell ref="M132:N132"/>
    <mergeCell ref="I133:J133"/>
    <mergeCell ref="I134:L134"/>
    <mergeCell ref="I136:J136"/>
    <mergeCell ref="I137:L137"/>
    <mergeCell ref="AA129:AB129"/>
    <mergeCell ref="S129:S131"/>
    <mergeCell ref="M130:N131"/>
    <mergeCell ref="O130:O131"/>
    <mergeCell ref="U130:W131"/>
    <mergeCell ref="AA130:AB131"/>
    <mergeCell ref="P126:P128"/>
    <mergeCell ref="U126:W126"/>
    <mergeCell ref="AA126:AB126"/>
    <mergeCell ref="S126:S128"/>
    <mergeCell ref="M127:N128"/>
    <mergeCell ref="O127:O128"/>
    <mergeCell ref="U127:W128"/>
    <mergeCell ref="AA127:AB128"/>
    <mergeCell ref="T126:T128"/>
    <mergeCell ref="I126:L126"/>
    <mergeCell ref="M126:N126"/>
    <mergeCell ref="T129:T131"/>
    <mergeCell ref="I129:L129"/>
    <mergeCell ref="M129:N129"/>
    <mergeCell ref="P129:P131"/>
    <mergeCell ref="I131:L131"/>
    <mergeCell ref="X132:X134"/>
    <mergeCell ref="AA121:AB122"/>
    <mergeCell ref="I123:L123"/>
    <mergeCell ref="M123:N123"/>
    <mergeCell ref="P123:P125"/>
    <mergeCell ref="U123:W123"/>
    <mergeCell ref="AA123:AB123"/>
    <mergeCell ref="M124:N125"/>
    <mergeCell ref="O124:O125"/>
    <mergeCell ref="U124:W125"/>
    <mergeCell ref="U118:W119"/>
    <mergeCell ref="AA118:AB119"/>
    <mergeCell ref="I120:L120"/>
    <mergeCell ref="M120:N120"/>
    <mergeCell ref="P120:P122"/>
    <mergeCell ref="U120:W120"/>
    <mergeCell ref="AA120:AB120"/>
    <mergeCell ref="M121:N122"/>
    <mergeCell ref="O121:O122"/>
    <mergeCell ref="T123:T125"/>
    <mergeCell ref="S123:S125"/>
    <mergeCell ref="AA124:AB125"/>
    <mergeCell ref="T120:T122"/>
    <mergeCell ref="S120:S122"/>
    <mergeCell ref="U121:W122"/>
    <mergeCell ref="AA115:AB116"/>
    <mergeCell ref="I117:L117"/>
    <mergeCell ref="M117:N117"/>
    <mergeCell ref="P117:P119"/>
    <mergeCell ref="U117:W117"/>
    <mergeCell ref="AA117:AB117"/>
    <mergeCell ref="M118:N119"/>
    <mergeCell ref="M112:N113"/>
    <mergeCell ref="O112:O113"/>
    <mergeCell ref="U112:W113"/>
    <mergeCell ref="AA112:AB113"/>
    <mergeCell ref="I114:L114"/>
    <mergeCell ref="M114:N114"/>
    <mergeCell ref="P114:P116"/>
    <mergeCell ref="U114:W114"/>
    <mergeCell ref="AA114:AB114"/>
    <mergeCell ref="T117:T119"/>
    <mergeCell ref="S117:S119"/>
    <mergeCell ref="O118:O119"/>
    <mergeCell ref="T114:T116"/>
    <mergeCell ref="S114:S116"/>
    <mergeCell ref="M115:N116"/>
    <mergeCell ref="T111:T113"/>
    <mergeCell ref="I111:L111"/>
    <mergeCell ref="M111:N111"/>
    <mergeCell ref="P111:P113"/>
    <mergeCell ref="U111:W111"/>
    <mergeCell ref="AA111:AB111"/>
    <mergeCell ref="X111:X113"/>
    <mergeCell ref="Y111:Y113"/>
    <mergeCell ref="Z111:Z113"/>
    <mergeCell ref="X114:X116"/>
    <mergeCell ref="M108:N108"/>
    <mergeCell ref="P108:P110"/>
    <mergeCell ref="U108:W108"/>
    <mergeCell ref="AA108:AB108"/>
    <mergeCell ref="S108:S110"/>
    <mergeCell ref="M109:N110"/>
    <mergeCell ref="O109:O110"/>
    <mergeCell ref="U109:W110"/>
    <mergeCell ref="I105:L105"/>
    <mergeCell ref="M105:N105"/>
    <mergeCell ref="P105:P107"/>
    <mergeCell ref="Q105:R105"/>
    <mergeCell ref="U105:W105"/>
    <mergeCell ref="X105:Z105"/>
    <mergeCell ref="I106:L107"/>
    <mergeCell ref="M106:N107"/>
    <mergeCell ref="O106:O107"/>
    <mergeCell ref="Q106:R106"/>
    <mergeCell ref="AA109:AB110"/>
    <mergeCell ref="T108:T110"/>
    <mergeCell ref="Y106:Y107"/>
    <mergeCell ref="S105:S107"/>
    <mergeCell ref="U106:W107"/>
    <mergeCell ref="X106:X107"/>
    <mergeCell ref="T105:T107"/>
    <mergeCell ref="AA105:AB105"/>
    <mergeCell ref="AA106:AB107"/>
    <mergeCell ref="Q107:R107"/>
    <mergeCell ref="Z106:Z107"/>
    <mergeCell ref="X108:X110"/>
    <mergeCell ref="Y108:Y110"/>
    <mergeCell ref="Z108:Z110"/>
    <mergeCell ref="M102:N102"/>
    <mergeCell ref="O102:R102"/>
    <mergeCell ref="Y102:Z102"/>
    <mergeCell ref="M103:N103"/>
    <mergeCell ref="O103:R103"/>
    <mergeCell ref="Y103:Z103"/>
    <mergeCell ref="P86:P88"/>
    <mergeCell ref="U86:W86"/>
    <mergeCell ref="AA86:AB86"/>
    <mergeCell ref="S86:S88"/>
    <mergeCell ref="M87:N88"/>
    <mergeCell ref="O87:O88"/>
    <mergeCell ref="U87:W88"/>
    <mergeCell ref="AA87:AB88"/>
    <mergeCell ref="P83:P85"/>
    <mergeCell ref="U83:W83"/>
    <mergeCell ref="AA83:AB83"/>
    <mergeCell ref="S83:S85"/>
    <mergeCell ref="M84:N85"/>
    <mergeCell ref="O84:O85"/>
    <mergeCell ref="U84:W85"/>
    <mergeCell ref="AA84:AB85"/>
    <mergeCell ref="T86:T88"/>
    <mergeCell ref="M86:N86"/>
    <mergeCell ref="T83:T85"/>
    <mergeCell ref="M83:N83"/>
    <mergeCell ref="X83:X85"/>
    <mergeCell ref="Y83:Y85"/>
    <mergeCell ref="Z83:Z85"/>
    <mergeCell ref="X86:X88"/>
    <mergeCell ref="Y86:Y88"/>
    <mergeCell ref="Z86:Z88"/>
    <mergeCell ref="P80:P82"/>
    <mergeCell ref="U80:W80"/>
    <mergeCell ref="AA80:AB80"/>
    <mergeCell ref="S80:S82"/>
    <mergeCell ref="M81:N82"/>
    <mergeCell ref="O81:O82"/>
    <mergeCell ref="U81:W82"/>
    <mergeCell ref="AA81:AB82"/>
    <mergeCell ref="P77:P79"/>
    <mergeCell ref="U77:W77"/>
    <mergeCell ref="AA77:AB77"/>
    <mergeCell ref="S77:S79"/>
    <mergeCell ref="M78:N79"/>
    <mergeCell ref="O78:O79"/>
    <mergeCell ref="U78:W79"/>
    <mergeCell ref="AA78:AB79"/>
    <mergeCell ref="T80:T82"/>
    <mergeCell ref="M80:N80"/>
    <mergeCell ref="T77:T79"/>
    <mergeCell ref="M77:N77"/>
    <mergeCell ref="M75:N76"/>
    <mergeCell ref="O75:O76"/>
    <mergeCell ref="U75:W76"/>
    <mergeCell ref="U69:W70"/>
    <mergeCell ref="AA69:AB70"/>
    <mergeCell ref="I71:L71"/>
    <mergeCell ref="M71:N71"/>
    <mergeCell ref="P71:P73"/>
    <mergeCell ref="U71:W71"/>
    <mergeCell ref="AA71:AB71"/>
    <mergeCell ref="M72:N73"/>
    <mergeCell ref="O72:O73"/>
    <mergeCell ref="T74:T76"/>
    <mergeCell ref="S74:S76"/>
    <mergeCell ref="AA75:AB76"/>
    <mergeCell ref="T71:T73"/>
    <mergeCell ref="S71:S73"/>
    <mergeCell ref="U72:W73"/>
    <mergeCell ref="I57:L58"/>
    <mergeCell ref="M57:N58"/>
    <mergeCell ref="O57:O58"/>
    <mergeCell ref="Q57:R57"/>
    <mergeCell ref="AA60:AB61"/>
    <mergeCell ref="O66:O67"/>
    <mergeCell ref="U66:W67"/>
    <mergeCell ref="AA66:AB67"/>
    <mergeCell ref="I68:L68"/>
    <mergeCell ref="M68:N68"/>
    <mergeCell ref="P68:P70"/>
    <mergeCell ref="U68:W68"/>
    <mergeCell ref="AA68:AB68"/>
    <mergeCell ref="M69:N70"/>
    <mergeCell ref="M63:N64"/>
    <mergeCell ref="O63:O64"/>
    <mergeCell ref="U63:W64"/>
    <mergeCell ref="AA63:AB64"/>
    <mergeCell ref="I65:L65"/>
    <mergeCell ref="M65:N65"/>
    <mergeCell ref="P65:P67"/>
    <mergeCell ref="U65:W65"/>
    <mergeCell ref="AA65:AB65"/>
    <mergeCell ref="T68:T70"/>
    <mergeCell ref="S68:S70"/>
    <mergeCell ref="O69:O70"/>
    <mergeCell ref="T65:T67"/>
    <mergeCell ref="S65:S67"/>
    <mergeCell ref="M66:N67"/>
    <mergeCell ref="T62:T64"/>
    <mergeCell ref="I59:L59"/>
    <mergeCell ref="M59:N59"/>
    <mergeCell ref="I52:J52"/>
    <mergeCell ref="M53:N53"/>
    <mergeCell ref="O53:R53"/>
    <mergeCell ref="Y53:Z53"/>
    <mergeCell ref="M54:N54"/>
    <mergeCell ref="O54:R54"/>
    <mergeCell ref="Y54:Z54"/>
    <mergeCell ref="P37:P39"/>
    <mergeCell ref="U37:W37"/>
    <mergeCell ref="AA37:AB37"/>
    <mergeCell ref="S37:S39"/>
    <mergeCell ref="M38:N39"/>
    <mergeCell ref="O38:O39"/>
    <mergeCell ref="U38:W39"/>
    <mergeCell ref="AA38:AB39"/>
    <mergeCell ref="P34:P36"/>
    <mergeCell ref="U34:W34"/>
    <mergeCell ref="AA34:AB34"/>
    <mergeCell ref="S34:S36"/>
    <mergeCell ref="M35:N36"/>
    <mergeCell ref="O35:O36"/>
    <mergeCell ref="U35:W36"/>
    <mergeCell ref="AA35:AB36"/>
    <mergeCell ref="I36:L36"/>
    <mergeCell ref="I38:J38"/>
    <mergeCell ref="I39:L39"/>
    <mergeCell ref="U22:W22"/>
    <mergeCell ref="AA22:AB22"/>
    <mergeCell ref="M23:N24"/>
    <mergeCell ref="O23:O24"/>
    <mergeCell ref="T25:T27"/>
    <mergeCell ref="S25:S27"/>
    <mergeCell ref="AA26:AB27"/>
    <mergeCell ref="T22:T24"/>
    <mergeCell ref="S22:S24"/>
    <mergeCell ref="U23:W24"/>
    <mergeCell ref="P31:P33"/>
    <mergeCell ref="U31:W31"/>
    <mergeCell ref="AA31:AB31"/>
    <mergeCell ref="S31:S33"/>
    <mergeCell ref="M32:N33"/>
    <mergeCell ref="O32:O33"/>
    <mergeCell ref="U32:W33"/>
    <mergeCell ref="AA32:AB33"/>
    <mergeCell ref="P28:P30"/>
    <mergeCell ref="U28:W28"/>
    <mergeCell ref="AA28:AB28"/>
    <mergeCell ref="S28:S30"/>
    <mergeCell ref="M29:N30"/>
    <mergeCell ref="O29:O30"/>
    <mergeCell ref="U29:W30"/>
    <mergeCell ref="AA29:AB30"/>
    <mergeCell ref="T31:T33"/>
    <mergeCell ref="M31:N31"/>
    <mergeCell ref="T28:T30"/>
    <mergeCell ref="M28:N28"/>
    <mergeCell ref="U26:W27"/>
    <mergeCell ref="X28:X30"/>
    <mergeCell ref="I19:L19"/>
    <mergeCell ref="M19:N19"/>
    <mergeCell ref="P19:P21"/>
    <mergeCell ref="U19:W19"/>
    <mergeCell ref="AA19:AB19"/>
    <mergeCell ref="M20:N21"/>
    <mergeCell ref="M14:N15"/>
    <mergeCell ref="O14:O15"/>
    <mergeCell ref="U14:W15"/>
    <mergeCell ref="AA14:AB15"/>
    <mergeCell ref="I16:L16"/>
    <mergeCell ref="M16:N16"/>
    <mergeCell ref="P16:P18"/>
    <mergeCell ref="U16:W16"/>
    <mergeCell ref="AA16:AB16"/>
    <mergeCell ref="T19:T21"/>
    <mergeCell ref="S19:S21"/>
    <mergeCell ref="O20:O21"/>
    <mergeCell ref="T16:T18"/>
    <mergeCell ref="S16:S18"/>
    <mergeCell ref="M17:N18"/>
    <mergeCell ref="T13:T15"/>
    <mergeCell ref="I13:L13"/>
    <mergeCell ref="M13:N13"/>
    <mergeCell ref="P13:P15"/>
    <mergeCell ref="S227:S229"/>
    <mergeCell ref="O231:O232"/>
    <mergeCell ref="U231:W232"/>
    <mergeCell ref="P233:P235"/>
    <mergeCell ref="U233:W233"/>
    <mergeCell ref="AA233:AB233"/>
    <mergeCell ref="S233:S235"/>
    <mergeCell ref="M234:N235"/>
    <mergeCell ref="I3:J3"/>
    <mergeCell ref="M4:N4"/>
    <mergeCell ref="O4:R4"/>
    <mergeCell ref="Y4:Z4"/>
    <mergeCell ref="M5:N5"/>
    <mergeCell ref="Y5:Z5"/>
    <mergeCell ref="I7:L7"/>
    <mergeCell ref="M7:N7"/>
    <mergeCell ref="P7:P9"/>
    <mergeCell ref="Q7:R7"/>
    <mergeCell ref="U7:W7"/>
    <mergeCell ref="X7:Z7"/>
    <mergeCell ref="I8:L9"/>
    <mergeCell ref="M8:N9"/>
    <mergeCell ref="O8:O9"/>
    <mergeCell ref="Q8:R8"/>
    <mergeCell ref="O234:O235"/>
    <mergeCell ref="T181:T183"/>
    <mergeCell ref="I10:L10"/>
    <mergeCell ref="M10:N10"/>
    <mergeCell ref="AA230:AB230"/>
    <mergeCell ref="U20:W21"/>
    <mergeCell ref="AA20:AB21"/>
    <mergeCell ref="AA17:AB18"/>
    <mergeCell ref="U10:W10"/>
    <mergeCell ref="AA10:AB10"/>
    <mergeCell ref="S10:S12"/>
    <mergeCell ref="Y204:Y205"/>
    <mergeCell ref="S203:S205"/>
    <mergeCell ref="U204:W205"/>
    <mergeCell ref="X204:X205"/>
    <mergeCell ref="T203:T205"/>
    <mergeCell ref="AA203:AB203"/>
    <mergeCell ref="AA204:AB205"/>
    <mergeCell ref="Q205:R205"/>
    <mergeCell ref="Q203:R203"/>
    <mergeCell ref="U203:W203"/>
    <mergeCell ref="X203:Z203"/>
    <mergeCell ref="I204:L205"/>
    <mergeCell ref="M204:N205"/>
    <mergeCell ref="O204:O205"/>
    <mergeCell ref="Q204:R204"/>
    <mergeCell ref="I23:J23"/>
    <mergeCell ref="I24:L24"/>
    <mergeCell ref="I26:J26"/>
    <mergeCell ref="I27:L27"/>
    <mergeCell ref="I29:J29"/>
    <mergeCell ref="I30:L30"/>
    <mergeCell ref="I32:J32"/>
    <mergeCell ref="I33:L33"/>
    <mergeCell ref="I35:J35"/>
    <mergeCell ref="I31:L31"/>
    <mergeCell ref="I28:L28"/>
    <mergeCell ref="I22:L22"/>
    <mergeCell ref="M22:N22"/>
    <mergeCell ref="P22:P24"/>
    <mergeCell ref="AA207:AB208"/>
    <mergeCell ref="AA11:AB12"/>
    <mergeCell ref="O17:O18"/>
    <mergeCell ref="U17:W18"/>
    <mergeCell ref="M11:N12"/>
    <mergeCell ref="O11:O12"/>
    <mergeCell ref="U11:W12"/>
    <mergeCell ref="U13:W13"/>
    <mergeCell ref="AA13:AB13"/>
    <mergeCell ref="AA23:AB24"/>
    <mergeCell ref="I25:L25"/>
    <mergeCell ref="M25:N25"/>
    <mergeCell ref="P25:P27"/>
    <mergeCell ref="U25:W25"/>
    <mergeCell ref="AA25:AB25"/>
    <mergeCell ref="M26:N27"/>
    <mergeCell ref="O26:O27"/>
    <mergeCell ref="U59:W59"/>
    <mergeCell ref="AA59:AB59"/>
    <mergeCell ref="I62:L62"/>
    <mergeCell ref="M62:N62"/>
    <mergeCell ref="P62:P64"/>
    <mergeCell ref="U62:W62"/>
    <mergeCell ref="AA62:AB62"/>
    <mergeCell ref="AA72:AB73"/>
    <mergeCell ref="I74:L74"/>
    <mergeCell ref="M74:N74"/>
    <mergeCell ref="P74:P76"/>
    <mergeCell ref="U74:W74"/>
    <mergeCell ref="AA74:AB74"/>
    <mergeCell ref="S111:S113"/>
    <mergeCell ref="I21:L21"/>
    <mergeCell ref="AA213:AB214"/>
    <mergeCell ref="I215:L215"/>
    <mergeCell ref="M215:N215"/>
    <mergeCell ref="P215:P217"/>
    <mergeCell ref="U215:W215"/>
    <mergeCell ref="AA215:AB215"/>
    <mergeCell ref="M210:N211"/>
    <mergeCell ref="O210:O211"/>
    <mergeCell ref="U210:W211"/>
    <mergeCell ref="AA210:AB211"/>
    <mergeCell ref="I212:L212"/>
    <mergeCell ref="M179:N180"/>
    <mergeCell ref="O179:O180"/>
    <mergeCell ref="U179:W180"/>
    <mergeCell ref="AA179:AB180"/>
    <mergeCell ref="AA206:AB206"/>
    <mergeCell ref="S206:S208"/>
    <mergeCell ref="M207:N208"/>
    <mergeCell ref="O207:O208"/>
    <mergeCell ref="P203:P205"/>
    <mergeCell ref="Y200:Z200"/>
    <mergeCell ref="M201:N201"/>
    <mergeCell ref="O201:R201"/>
    <mergeCell ref="Y201:Z201"/>
    <mergeCell ref="I206:L206"/>
    <mergeCell ref="M206:N206"/>
    <mergeCell ref="P206:P208"/>
    <mergeCell ref="U206:W206"/>
    <mergeCell ref="U207:W208"/>
    <mergeCell ref="I203:L203"/>
    <mergeCell ref="M203:N203"/>
    <mergeCell ref="T206:T208"/>
    <mergeCell ref="B234:C234"/>
    <mergeCell ref="B216:C216"/>
    <mergeCell ref="B204:C204"/>
    <mergeCell ref="Z204:Z205"/>
    <mergeCell ref="H203:H205"/>
    <mergeCell ref="E203:F205"/>
    <mergeCell ref="G203:G205"/>
    <mergeCell ref="A201:B201"/>
    <mergeCell ref="C201:D201"/>
    <mergeCell ref="A202:B202"/>
    <mergeCell ref="A197:C197"/>
    <mergeCell ref="A199:B199"/>
    <mergeCell ref="A200:B200"/>
    <mergeCell ref="I199:J199"/>
    <mergeCell ref="M200:N200"/>
    <mergeCell ref="O200:R200"/>
    <mergeCell ref="A233:A235"/>
    <mergeCell ref="B233:C233"/>
    <mergeCell ref="U213:W214"/>
    <mergeCell ref="D233:D235"/>
    <mergeCell ref="B235:C235"/>
    <mergeCell ref="B231:C231"/>
    <mergeCell ref="A230:A232"/>
    <mergeCell ref="B230:C230"/>
    <mergeCell ref="D230:D232"/>
    <mergeCell ref="B232:C232"/>
    <mergeCell ref="B228:C228"/>
    <mergeCell ref="A227:A229"/>
    <mergeCell ref="B227:C227"/>
    <mergeCell ref="D227:D229"/>
    <mergeCell ref="B229:C229"/>
    <mergeCell ref="B225:C225"/>
    <mergeCell ref="U8:W9"/>
    <mergeCell ref="X8:X9"/>
    <mergeCell ref="T7:T9"/>
    <mergeCell ref="AA7:AB7"/>
    <mergeCell ref="AA8:AB9"/>
    <mergeCell ref="Q9:R9"/>
    <mergeCell ref="S62:S64"/>
    <mergeCell ref="T59:T61"/>
    <mergeCell ref="Y57:Y58"/>
    <mergeCell ref="S56:S58"/>
    <mergeCell ref="AA56:AB56"/>
    <mergeCell ref="AA57:AB58"/>
    <mergeCell ref="Q58:R58"/>
    <mergeCell ref="T37:T39"/>
    <mergeCell ref="I37:L37"/>
    <mergeCell ref="M37:N37"/>
    <mergeCell ref="T34:T36"/>
    <mergeCell ref="I34:L34"/>
    <mergeCell ref="M34:N34"/>
    <mergeCell ref="Z8:Z9"/>
    <mergeCell ref="S13:S15"/>
    <mergeCell ref="T10:T12"/>
    <mergeCell ref="Y8:Y9"/>
    <mergeCell ref="S7:S9"/>
    <mergeCell ref="P10:P12"/>
    <mergeCell ref="I11:J11"/>
    <mergeCell ref="I12:L12"/>
    <mergeCell ref="I14:J14"/>
    <mergeCell ref="I15:L15"/>
    <mergeCell ref="I17:J17"/>
    <mergeCell ref="I18:L18"/>
    <mergeCell ref="I20:J20"/>
    <mergeCell ref="A224:A226"/>
    <mergeCell ref="B224:C224"/>
    <mergeCell ref="D224:D226"/>
    <mergeCell ref="B226:C226"/>
    <mergeCell ref="B222:C222"/>
    <mergeCell ref="A221:A223"/>
    <mergeCell ref="B221:C221"/>
    <mergeCell ref="D221:D223"/>
    <mergeCell ref="B223:C223"/>
    <mergeCell ref="B219:C219"/>
    <mergeCell ref="A218:A220"/>
    <mergeCell ref="B218:C218"/>
    <mergeCell ref="D218:D220"/>
    <mergeCell ref="B220:C220"/>
    <mergeCell ref="A215:A217"/>
    <mergeCell ref="B215:C215"/>
    <mergeCell ref="D215:D217"/>
    <mergeCell ref="B217:C217"/>
    <mergeCell ref="B213:C213"/>
    <mergeCell ref="A212:A214"/>
    <mergeCell ref="B212:C212"/>
    <mergeCell ref="D212:D214"/>
    <mergeCell ref="B214:C214"/>
    <mergeCell ref="B210:C210"/>
    <mergeCell ref="A209:A211"/>
    <mergeCell ref="B209:C209"/>
    <mergeCell ref="D209:D211"/>
    <mergeCell ref="B211:C211"/>
    <mergeCell ref="B207:C207"/>
    <mergeCell ref="B208:C208"/>
    <mergeCell ref="B205:C205"/>
    <mergeCell ref="A206:A208"/>
    <mergeCell ref="B206:C206"/>
    <mergeCell ref="D206:D208"/>
    <mergeCell ref="A203:A205"/>
    <mergeCell ref="B203:C203"/>
    <mergeCell ref="D203:D205"/>
    <mergeCell ref="B185:C185"/>
    <mergeCell ref="A184:A186"/>
    <mergeCell ref="B184:C184"/>
    <mergeCell ref="D184:D186"/>
    <mergeCell ref="B186:C186"/>
    <mergeCell ref="B182:C182"/>
    <mergeCell ref="A181:A183"/>
    <mergeCell ref="B181:C181"/>
    <mergeCell ref="D181:D183"/>
    <mergeCell ref="B183:C183"/>
    <mergeCell ref="B179:C179"/>
    <mergeCell ref="A178:A180"/>
    <mergeCell ref="B178:C178"/>
    <mergeCell ref="D178:D180"/>
    <mergeCell ref="B180:C180"/>
    <mergeCell ref="B176:C176"/>
    <mergeCell ref="A175:A177"/>
    <mergeCell ref="B175:C175"/>
    <mergeCell ref="D175:D177"/>
    <mergeCell ref="B177:C177"/>
    <mergeCell ref="B173:C173"/>
    <mergeCell ref="A172:A174"/>
    <mergeCell ref="B172:C172"/>
    <mergeCell ref="D172:D174"/>
    <mergeCell ref="B174:C174"/>
    <mergeCell ref="B170:C170"/>
    <mergeCell ref="A169:A171"/>
    <mergeCell ref="B169:C169"/>
    <mergeCell ref="D169:D171"/>
    <mergeCell ref="B171:C171"/>
    <mergeCell ref="B167:C167"/>
    <mergeCell ref="A166:A168"/>
    <mergeCell ref="B166:C166"/>
    <mergeCell ref="D166:D168"/>
    <mergeCell ref="B168:C168"/>
    <mergeCell ref="B164:C164"/>
    <mergeCell ref="A163:A165"/>
    <mergeCell ref="B163:C163"/>
    <mergeCell ref="D163:D165"/>
    <mergeCell ref="B165:C165"/>
    <mergeCell ref="B161:C161"/>
    <mergeCell ref="A160:A162"/>
    <mergeCell ref="B160:C160"/>
    <mergeCell ref="D160:D162"/>
    <mergeCell ref="B162:C162"/>
    <mergeCell ref="B158:C158"/>
    <mergeCell ref="B159:C159"/>
    <mergeCell ref="B156:C156"/>
    <mergeCell ref="A157:A159"/>
    <mergeCell ref="B157:C157"/>
    <mergeCell ref="D157:D159"/>
    <mergeCell ref="B155:C155"/>
    <mergeCell ref="Z155:Z156"/>
    <mergeCell ref="A154:A156"/>
    <mergeCell ref="B154:C154"/>
    <mergeCell ref="D154:D156"/>
    <mergeCell ref="H154:H156"/>
    <mergeCell ref="E154:F156"/>
    <mergeCell ref="G154:G156"/>
    <mergeCell ref="T157:T159"/>
    <mergeCell ref="Y155:Y156"/>
    <mergeCell ref="S154:S156"/>
    <mergeCell ref="U155:W156"/>
    <mergeCell ref="X155:X156"/>
    <mergeCell ref="T154:T156"/>
    <mergeCell ref="I157:L157"/>
    <mergeCell ref="M157:N157"/>
    <mergeCell ref="P157:P159"/>
    <mergeCell ref="U157:W157"/>
    <mergeCell ref="X157:X159"/>
    <mergeCell ref="Y157:Y159"/>
    <mergeCell ref="Z157:Z159"/>
    <mergeCell ref="A152:B152"/>
    <mergeCell ref="C152:D152"/>
    <mergeCell ref="A153:B153"/>
    <mergeCell ref="A148:C148"/>
    <mergeCell ref="A150:B150"/>
    <mergeCell ref="A151:B151"/>
    <mergeCell ref="B136:C136"/>
    <mergeCell ref="A135:A137"/>
    <mergeCell ref="B135:C135"/>
    <mergeCell ref="D135:D137"/>
    <mergeCell ref="B137:C137"/>
    <mergeCell ref="B133:C133"/>
    <mergeCell ref="A132:A134"/>
    <mergeCell ref="B132:C132"/>
    <mergeCell ref="D132:D134"/>
    <mergeCell ref="B134:C134"/>
    <mergeCell ref="B130:C130"/>
    <mergeCell ref="A129:A131"/>
    <mergeCell ref="B129:C129"/>
    <mergeCell ref="D129:D131"/>
    <mergeCell ref="B131:C131"/>
    <mergeCell ref="B127:C127"/>
    <mergeCell ref="A126:A128"/>
    <mergeCell ref="B126:C126"/>
    <mergeCell ref="D126:D128"/>
    <mergeCell ref="B128:C128"/>
    <mergeCell ref="B124:C124"/>
    <mergeCell ref="A123:A125"/>
    <mergeCell ref="B123:C123"/>
    <mergeCell ref="D123:D125"/>
    <mergeCell ref="B125:C125"/>
    <mergeCell ref="B121:C121"/>
    <mergeCell ref="A120:A122"/>
    <mergeCell ref="B120:C120"/>
    <mergeCell ref="D120:D122"/>
    <mergeCell ref="B122:C122"/>
    <mergeCell ref="B118:C118"/>
    <mergeCell ref="A117:A119"/>
    <mergeCell ref="B117:C117"/>
    <mergeCell ref="D117:D119"/>
    <mergeCell ref="B119:C119"/>
    <mergeCell ref="B115:C115"/>
    <mergeCell ref="A114:A116"/>
    <mergeCell ref="B114:C114"/>
    <mergeCell ref="D114:D116"/>
    <mergeCell ref="B116:C116"/>
    <mergeCell ref="B112:C112"/>
    <mergeCell ref="A111:A113"/>
    <mergeCell ref="B111:C111"/>
    <mergeCell ref="D111:D113"/>
    <mergeCell ref="B113:C113"/>
    <mergeCell ref="B109:C109"/>
    <mergeCell ref="B110:C110"/>
    <mergeCell ref="B107:C107"/>
    <mergeCell ref="A108:A110"/>
    <mergeCell ref="B108:C108"/>
    <mergeCell ref="D108:D110"/>
    <mergeCell ref="B106:C106"/>
    <mergeCell ref="A105:A107"/>
    <mergeCell ref="B105:C105"/>
    <mergeCell ref="D105:D107"/>
    <mergeCell ref="H105:H107"/>
    <mergeCell ref="E105:F107"/>
    <mergeCell ref="G105:G107"/>
    <mergeCell ref="A103:B103"/>
    <mergeCell ref="C103:D103"/>
    <mergeCell ref="A104:B104"/>
    <mergeCell ref="A99:C99"/>
    <mergeCell ref="A101:B101"/>
    <mergeCell ref="A102:B102"/>
    <mergeCell ref="B87:C87"/>
    <mergeCell ref="A86:A88"/>
    <mergeCell ref="B86:C86"/>
    <mergeCell ref="D86:D88"/>
    <mergeCell ref="B88:C88"/>
    <mergeCell ref="B84:C84"/>
    <mergeCell ref="A83:A85"/>
    <mergeCell ref="B83:C83"/>
    <mergeCell ref="D83:D85"/>
    <mergeCell ref="B85:C85"/>
    <mergeCell ref="B81:C81"/>
    <mergeCell ref="A80:A82"/>
    <mergeCell ref="B80:C80"/>
    <mergeCell ref="D80:D82"/>
    <mergeCell ref="B82:C82"/>
    <mergeCell ref="B78:C78"/>
    <mergeCell ref="A77:A79"/>
    <mergeCell ref="B77:C77"/>
    <mergeCell ref="D77:D79"/>
    <mergeCell ref="B79:C79"/>
    <mergeCell ref="B75:C75"/>
    <mergeCell ref="A74:A76"/>
    <mergeCell ref="B74:C74"/>
    <mergeCell ref="D74:D76"/>
    <mergeCell ref="B76:C76"/>
    <mergeCell ref="B72:C72"/>
    <mergeCell ref="A71:A73"/>
    <mergeCell ref="B71:C71"/>
    <mergeCell ref="D71:D73"/>
    <mergeCell ref="B73:C73"/>
    <mergeCell ref="B69:C69"/>
    <mergeCell ref="A68:A70"/>
    <mergeCell ref="B68:C68"/>
    <mergeCell ref="D68:D70"/>
    <mergeCell ref="B70:C70"/>
    <mergeCell ref="B66:C66"/>
    <mergeCell ref="A65:A67"/>
    <mergeCell ref="B65:C65"/>
    <mergeCell ref="D65:D67"/>
    <mergeCell ref="B67:C67"/>
    <mergeCell ref="B63:C63"/>
    <mergeCell ref="A62:A64"/>
    <mergeCell ref="B62:C62"/>
    <mergeCell ref="D62:D64"/>
    <mergeCell ref="B64:C64"/>
    <mergeCell ref="B60:C60"/>
    <mergeCell ref="B61:C61"/>
    <mergeCell ref="B58:C58"/>
    <mergeCell ref="A59:A61"/>
    <mergeCell ref="B59:C59"/>
    <mergeCell ref="D59:D61"/>
    <mergeCell ref="B57:C57"/>
    <mergeCell ref="Z57:Z58"/>
    <mergeCell ref="A56:A58"/>
    <mergeCell ref="B56:C56"/>
    <mergeCell ref="D56:D58"/>
    <mergeCell ref="H56:H58"/>
    <mergeCell ref="E56:F58"/>
    <mergeCell ref="G56:G58"/>
    <mergeCell ref="A54:B54"/>
    <mergeCell ref="C54:D54"/>
    <mergeCell ref="A55:B55"/>
    <mergeCell ref="A50:C50"/>
    <mergeCell ref="A52:B52"/>
    <mergeCell ref="A53:B53"/>
    <mergeCell ref="U57:W58"/>
    <mergeCell ref="X57:X58"/>
    <mergeCell ref="T56:T58"/>
    <mergeCell ref="S59:S61"/>
    <mergeCell ref="M60:N61"/>
    <mergeCell ref="O60:O61"/>
    <mergeCell ref="U60:W61"/>
    <mergeCell ref="I56:L56"/>
    <mergeCell ref="M56:N56"/>
    <mergeCell ref="P56:P58"/>
    <mergeCell ref="Q56:R56"/>
    <mergeCell ref="U56:W56"/>
    <mergeCell ref="X56:Z56"/>
    <mergeCell ref="P59:P61"/>
    <mergeCell ref="B38:C38"/>
    <mergeCell ref="A37:A39"/>
    <mergeCell ref="B37:C37"/>
    <mergeCell ref="D37:D39"/>
    <mergeCell ref="B39:C39"/>
    <mergeCell ref="B35:C35"/>
    <mergeCell ref="A34:A36"/>
    <mergeCell ref="B34:C34"/>
    <mergeCell ref="D34:D36"/>
    <mergeCell ref="B36:C36"/>
    <mergeCell ref="B32:C32"/>
    <mergeCell ref="A31:A33"/>
    <mergeCell ref="B31:C31"/>
    <mergeCell ref="D31:D33"/>
    <mergeCell ref="B33:C33"/>
    <mergeCell ref="B29:C29"/>
    <mergeCell ref="A28:A30"/>
    <mergeCell ref="B28:C28"/>
    <mergeCell ref="D28:D30"/>
    <mergeCell ref="B30:C30"/>
    <mergeCell ref="H7:H9"/>
    <mergeCell ref="E7:F9"/>
    <mergeCell ref="G7:G9"/>
    <mergeCell ref="B26:C26"/>
    <mergeCell ref="A25:A27"/>
    <mergeCell ref="B25:C25"/>
    <mergeCell ref="D25:D27"/>
    <mergeCell ref="B27:C27"/>
    <mergeCell ref="B23:C23"/>
    <mergeCell ref="A22:A24"/>
    <mergeCell ref="B22:C22"/>
    <mergeCell ref="D22:D24"/>
    <mergeCell ref="B24:C24"/>
    <mergeCell ref="B20:C20"/>
    <mergeCell ref="A19:A21"/>
    <mergeCell ref="B19:C19"/>
    <mergeCell ref="D19:D21"/>
    <mergeCell ref="B21:C21"/>
    <mergeCell ref="B17:C17"/>
    <mergeCell ref="A16:A18"/>
    <mergeCell ref="B16:C16"/>
    <mergeCell ref="D16:D18"/>
    <mergeCell ref="B18:C18"/>
    <mergeCell ref="A5:B5"/>
    <mergeCell ref="C5:D5"/>
    <mergeCell ref="A6:B6"/>
    <mergeCell ref="A1:C1"/>
    <mergeCell ref="A3:B3"/>
    <mergeCell ref="A4:B4"/>
    <mergeCell ref="B14:C14"/>
    <mergeCell ref="A13:A15"/>
    <mergeCell ref="B13:C13"/>
    <mergeCell ref="D13:D15"/>
    <mergeCell ref="B15:C15"/>
    <mergeCell ref="B11:C11"/>
    <mergeCell ref="B12:C12"/>
    <mergeCell ref="B9:C9"/>
    <mergeCell ref="A10:A12"/>
    <mergeCell ref="B10:C10"/>
    <mergeCell ref="D10:D12"/>
    <mergeCell ref="B8:C8"/>
    <mergeCell ref="C4:F4"/>
    <mergeCell ref="A7:A9"/>
    <mergeCell ref="B7:C7"/>
    <mergeCell ref="D7:D9"/>
    <mergeCell ref="X10:X12"/>
    <mergeCell ref="Y10:Y12"/>
    <mergeCell ref="Z10:Z12"/>
    <mergeCell ref="X13:X15"/>
    <mergeCell ref="Y13:Y15"/>
    <mergeCell ref="Z13:Z15"/>
    <mergeCell ref="X16:X18"/>
    <mergeCell ref="Y16:Y18"/>
    <mergeCell ref="Z16:Z18"/>
    <mergeCell ref="X19:X21"/>
    <mergeCell ref="Y19:Y21"/>
    <mergeCell ref="Z19:Z21"/>
    <mergeCell ref="X22:X24"/>
    <mergeCell ref="Y22:Y24"/>
    <mergeCell ref="Z22:Z24"/>
    <mergeCell ref="X25:X27"/>
    <mergeCell ref="Y25:Y27"/>
    <mergeCell ref="Z25:Z27"/>
    <mergeCell ref="Y28:Y30"/>
    <mergeCell ref="Z28:Z30"/>
    <mergeCell ref="X31:X33"/>
    <mergeCell ref="Y31:Y33"/>
    <mergeCell ref="Z31:Z33"/>
    <mergeCell ref="X34:X36"/>
    <mergeCell ref="Y34:Y36"/>
    <mergeCell ref="Z34:Z36"/>
    <mergeCell ref="X37:X39"/>
    <mergeCell ref="Y37:Y39"/>
    <mergeCell ref="Z37:Z39"/>
    <mergeCell ref="X59:X61"/>
    <mergeCell ref="Y59:Y61"/>
    <mergeCell ref="Z59:Z61"/>
    <mergeCell ref="X62:X64"/>
    <mergeCell ref="Y62:Y64"/>
    <mergeCell ref="Z62:Z64"/>
    <mergeCell ref="X65:X67"/>
    <mergeCell ref="Y65:Y67"/>
    <mergeCell ref="Z65:Z67"/>
    <mergeCell ref="X68:X70"/>
    <mergeCell ref="Y68:Y70"/>
    <mergeCell ref="Z68:Z70"/>
    <mergeCell ref="X71:X73"/>
    <mergeCell ref="Y71:Y73"/>
    <mergeCell ref="Z71:Z73"/>
    <mergeCell ref="X74:X76"/>
    <mergeCell ref="Y74:Y76"/>
    <mergeCell ref="Z74:Z76"/>
    <mergeCell ref="X77:X79"/>
    <mergeCell ref="Y77:Y79"/>
    <mergeCell ref="Z77:Z79"/>
    <mergeCell ref="X80:X82"/>
    <mergeCell ref="Y80:Y82"/>
    <mergeCell ref="Z80:Z82"/>
    <mergeCell ref="Y114:Y116"/>
    <mergeCell ref="Z114:Z116"/>
    <mergeCell ref="X117:X119"/>
    <mergeCell ref="Y117:Y119"/>
    <mergeCell ref="Z117:Z119"/>
    <mergeCell ref="X120:X122"/>
    <mergeCell ref="Y120:Y122"/>
    <mergeCell ref="Z120:Z122"/>
    <mergeCell ref="X123:X125"/>
    <mergeCell ref="Y123:Y125"/>
    <mergeCell ref="Z123:Z125"/>
    <mergeCell ref="X126:X128"/>
    <mergeCell ref="Y126:Y128"/>
    <mergeCell ref="Z126:Z128"/>
    <mergeCell ref="X129:X131"/>
    <mergeCell ref="Y129:Y131"/>
    <mergeCell ref="Z129:Z131"/>
    <mergeCell ref="Y178:Y180"/>
    <mergeCell ref="Z178:Z180"/>
    <mergeCell ref="X181:X183"/>
    <mergeCell ref="Y181:Y183"/>
    <mergeCell ref="Z181:Z183"/>
    <mergeCell ref="X184:X186"/>
    <mergeCell ref="Y184:Y186"/>
    <mergeCell ref="Z184:Z186"/>
    <mergeCell ref="X206:X208"/>
    <mergeCell ref="Y206:Y208"/>
    <mergeCell ref="Z206:Z208"/>
    <mergeCell ref="X209:X211"/>
    <mergeCell ref="Y209:Y211"/>
    <mergeCell ref="Z209:Z211"/>
    <mergeCell ref="X212:X214"/>
    <mergeCell ref="Y212:Y214"/>
    <mergeCell ref="Z212:Z214"/>
    <mergeCell ref="X233:X235"/>
    <mergeCell ref="Y233:Y235"/>
    <mergeCell ref="Z233:Z235"/>
    <mergeCell ref="X215:X217"/>
    <mergeCell ref="Y215:Y217"/>
    <mergeCell ref="Z215:Z217"/>
    <mergeCell ref="X218:X220"/>
    <mergeCell ref="Y218:Y220"/>
    <mergeCell ref="Z218:Z220"/>
    <mergeCell ref="X221:X223"/>
    <mergeCell ref="Y221:Y223"/>
    <mergeCell ref="Z221:Z223"/>
    <mergeCell ref="X224:X226"/>
    <mergeCell ref="Y224:Y226"/>
    <mergeCell ref="Z224:Z226"/>
    <mergeCell ref="X227:X229"/>
    <mergeCell ref="Y227:Y229"/>
    <mergeCell ref="Z227:Z229"/>
    <mergeCell ref="X230:X232"/>
    <mergeCell ref="Y230:Y232"/>
    <mergeCell ref="Z230:Z232"/>
  </mergeCells>
  <phoneticPr fontId="8"/>
  <dataValidations count="1">
    <dataValidation type="list" allowBlank="1" showInputMessage="1" showErrorMessage="1" sqref="P6:Q6 Z6 P55:Q55 Z55 Z153 P153:Q153 Z202 P202:Q202" xr:uid="{AB75C09E-7304-4F63-B8A0-F864525136D6}">
      <formula1>"建退共　・　中退共,建退共,中退共"</formula1>
    </dataValidation>
  </dataValidations>
  <printOptions horizontalCentered="1"/>
  <pageMargins left="0.70866141732283472" right="0.39370078740157483" top="0.74803149606299213" bottom="0.74803149606299213" header="0.31496062992125984" footer="0.31496062992125984"/>
  <pageSetup paperSize="8" scale="60" orientation="landscape" blackAndWhite="1" r:id="rId1"/>
  <rowBreaks count="1" manualBreakCount="1">
    <brk id="49" max="27"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errorTitle="入力シート未入力" xr:uid="{4298D8F8-E6B5-4420-8213-C4D301FB838F}">
          <x14:formula1>
            <xm:f>入力シート2!$D$4:$D$104</xm:f>
          </x14:formula1>
          <xm:sqref>B11:C11</xm:sqref>
        </x14:dataValidation>
        <x14:dataValidation type="list" allowBlank="1" xr:uid="{205DC5A7-3344-48D2-A8D3-B1BED5D68606}">
          <x14:formula1>
            <xm:f>入力シート1!$B$4:$B$54</xm:f>
          </x14:formula1>
          <xm:sqref>Y200:Z200 Y151:Z151 Y102:Z102 Y53:Z53 Y4:Z4</xm:sqref>
        </x14:dataValidation>
        <x14:dataValidation type="list" allowBlank="1" showInputMessage="1" showErrorMessage="1" errorTitle="入力シート未入力" xr:uid="{F950E193-6B6C-4D46-A56E-9B0E2C0A8177}">
          <x14:formula1>
            <xm:f>入力シート2!$D$4:$D$103</xm:f>
          </x14:formula1>
          <xm:sqref>B14:C14 B234:C234 B17:C17 B20:C20 B23:C23 B26:C26 B29:C29 B32:C32 B35:C35 B38:C38 B60:C60 B63:C63 B66:C66 B69:C69 B72:C72 B75:C75 B78:C78 B81:C81 B84:C84 B87:C87 B109:C109 B112:C112 B115:C115 B118:C118 B121:C121 B124:C124 B127:C127 B130:C130 B133:C133 B136:C136 B158:C158 B161:C161 B164:C164 B167:C167 B170:C170 B173:C173 B176:C176 B179:C179 B182:C182 B185:C185 B207:C207 B210:C210 B213:C213 B216:C216 B219:C219 B222:C222 B225:C225 B228:C228 B231:C231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64F74-8989-4EB3-864A-02F4CE4D7E7C}">
  <dimension ref="A1:AB245"/>
  <sheetViews>
    <sheetView showZeros="0" view="pageBreakPreview" zoomScale="80" zoomScaleNormal="110" zoomScaleSheetLayoutView="80" workbookViewId="0">
      <selection activeCell="M4" sqref="M4"/>
    </sheetView>
  </sheetViews>
  <sheetFormatPr defaultColWidth="11" defaultRowHeight="23.15" customHeight="1"/>
  <cols>
    <col min="1" max="1" width="4.08203125" style="535" customWidth="1"/>
    <col min="2" max="4" width="15.58203125" style="533" customWidth="1"/>
    <col min="5" max="6" width="8.58203125" style="534" customWidth="1"/>
    <col min="7" max="7" width="35.58203125" style="533" customWidth="1"/>
    <col min="8" max="8" width="23.58203125" style="535" customWidth="1"/>
    <col min="9" max="9" width="12.58203125" style="535" customWidth="1"/>
    <col min="10" max="11" width="12.58203125" style="533" customWidth="1"/>
    <col min="12" max="14" width="28.58203125" style="533" customWidth="1"/>
    <col min="15" max="16" width="16.58203125" style="533" customWidth="1"/>
    <col min="17" max="16384" width="11" style="533"/>
  </cols>
  <sheetData>
    <row r="1" spans="1:22" ht="18.75" customHeight="1">
      <c r="A1" s="1268" t="s">
        <v>194</v>
      </c>
      <c r="B1" s="1269"/>
      <c r="C1" s="1270"/>
    </row>
    <row r="2" spans="1:22" ht="32.25" customHeight="1">
      <c r="C2" s="1368" t="str">
        <f>工事情報入力!C$6</f>
        <v>道路改良工事・道路橋りょう改築工事合併工事（●●・Ｒ▲-▲）（週休２日）</v>
      </c>
      <c r="D2" s="1368"/>
      <c r="E2" s="1368"/>
      <c r="F2" s="1368"/>
      <c r="G2" s="536" t="s">
        <v>129</v>
      </c>
      <c r="M2" s="539" t="s">
        <v>131</v>
      </c>
      <c r="N2" s="540" t="s">
        <v>132</v>
      </c>
      <c r="O2" s="541"/>
    </row>
    <row r="3" spans="1:22" ht="22.5" customHeight="1">
      <c r="A3" s="1271" t="s">
        <v>19</v>
      </c>
      <c r="B3" s="1272"/>
      <c r="C3" s="1368"/>
      <c r="D3" s="1368"/>
      <c r="E3" s="1368"/>
      <c r="F3" s="1368"/>
      <c r="G3" s="1379">
        <f>入力シート2!$D$2</f>
        <v>45527</v>
      </c>
      <c r="H3" s="1379"/>
      <c r="N3" s="547" t="s">
        <v>134</v>
      </c>
      <c r="O3" s="548" t="e">
        <f>'作業員名簿(自動)'!Z3</f>
        <v>#N/A</v>
      </c>
      <c r="P3" s="545" t="s">
        <v>4</v>
      </c>
    </row>
    <row r="4" spans="1:22" ht="22.5" customHeight="1">
      <c r="A4" s="1263" t="s">
        <v>29</v>
      </c>
      <c r="B4" s="1264"/>
      <c r="C4" s="1290" t="str">
        <f>IF(工事情報入力!C$7="","",工事情報入力!C$7)</f>
        <v>11111111111111</v>
      </c>
      <c r="D4" s="1290"/>
      <c r="E4" s="599"/>
      <c r="F4" s="599"/>
      <c r="G4" s="550" t="s">
        <v>135</v>
      </c>
      <c r="H4" s="600" t="s">
        <v>195</v>
      </c>
      <c r="I4" s="1350">
        <f>工事情報入力!$C$26</f>
        <v>0</v>
      </c>
      <c r="J4" s="1350"/>
      <c r="K4" s="1350"/>
      <c r="L4" s="542"/>
      <c r="M4" s="554" t="str">
        <f>'作業員名簿(自動)'!X4</f>
        <v/>
      </c>
      <c r="N4" s="543" t="str">
        <f>'作業員名簿(自動)'!Y4</f>
        <v>㈱波多野組</v>
      </c>
      <c r="O4" s="543"/>
    </row>
    <row r="5" spans="1:22" ht="22.5" customHeight="1">
      <c r="A5" s="1263" t="s">
        <v>24</v>
      </c>
      <c r="B5" s="1264"/>
      <c r="C5" s="1265" t="str">
        <f>工事情報入力!C$10</f>
        <v>建設　太郎</v>
      </c>
      <c r="D5" s="1266"/>
      <c r="E5" s="601" t="s">
        <v>0</v>
      </c>
      <c r="F5" s="555"/>
      <c r="G5" s="533" t="s">
        <v>137</v>
      </c>
      <c r="H5" s="600" t="s">
        <v>196</v>
      </c>
      <c r="I5" s="1361" t="str">
        <f>工事情報入力!$C$27</f>
        <v/>
      </c>
      <c r="J5" s="1361"/>
      <c r="K5" s="1361"/>
      <c r="L5" s="542"/>
      <c r="M5" s="549" t="s">
        <v>139</v>
      </c>
      <c r="N5" s="559" t="e">
        <f>'作業員名簿(自動)'!Y5</f>
        <v>#N/A</v>
      </c>
      <c r="O5" s="602"/>
      <c r="P5" s="560" t="s">
        <v>132</v>
      </c>
    </row>
    <row r="6" spans="1:22" ht="23.25" customHeight="1">
      <c r="A6" s="1267" t="s">
        <v>132</v>
      </c>
      <c r="B6" s="1267"/>
      <c r="H6" s="1378"/>
      <c r="I6" s="1378"/>
      <c r="J6" s="1264"/>
      <c r="K6" s="1264"/>
      <c r="N6" s="544"/>
      <c r="O6" s="535"/>
      <c r="P6" s="545"/>
    </row>
    <row r="7" spans="1:22" ht="27" customHeight="1">
      <c r="A7" s="1291" t="s">
        <v>141</v>
      </c>
      <c r="B7" s="1292" t="s">
        <v>142</v>
      </c>
      <c r="C7" s="1292"/>
      <c r="D7" s="1293" t="s">
        <v>143</v>
      </c>
      <c r="E7" s="1294" t="s">
        <v>21</v>
      </c>
      <c r="F7" s="1295"/>
      <c r="G7" s="1293" t="s">
        <v>145</v>
      </c>
      <c r="H7" s="1363" t="s">
        <v>150</v>
      </c>
      <c r="I7" s="1364"/>
      <c r="J7" s="1312" t="s">
        <v>1359</v>
      </c>
      <c r="K7" s="1312" t="s">
        <v>1360</v>
      </c>
      <c r="L7" s="1278" t="s">
        <v>152</v>
      </c>
      <c r="M7" s="1334"/>
      <c r="N7" s="1279"/>
      <c r="O7" s="1338" t="s">
        <v>1323</v>
      </c>
      <c r="P7" s="1292"/>
    </row>
    <row r="8" spans="1:22" ht="27" customHeight="1">
      <c r="A8" s="1291"/>
      <c r="B8" s="1288" t="s">
        <v>153</v>
      </c>
      <c r="C8" s="1289"/>
      <c r="D8" s="1293"/>
      <c r="E8" s="1296"/>
      <c r="F8" s="1297"/>
      <c r="G8" s="1293"/>
      <c r="H8" s="1288" t="s">
        <v>156</v>
      </c>
      <c r="I8" s="1289"/>
      <c r="J8" s="1312"/>
      <c r="K8" s="1312"/>
      <c r="L8" s="1259" t="s">
        <v>22</v>
      </c>
      <c r="M8" s="1277" t="s">
        <v>23</v>
      </c>
      <c r="N8" s="1277" t="s">
        <v>158</v>
      </c>
      <c r="O8" s="1339" t="s">
        <v>159</v>
      </c>
      <c r="P8" s="1340"/>
    </row>
    <row r="9" spans="1:22" ht="27" customHeight="1">
      <c r="A9" s="1291"/>
      <c r="B9" s="1283" t="s">
        <v>30</v>
      </c>
      <c r="C9" s="1284"/>
      <c r="D9" s="1293"/>
      <c r="E9" s="1298"/>
      <c r="F9" s="1299"/>
      <c r="G9" s="1293"/>
      <c r="H9" s="1283" t="s">
        <v>160</v>
      </c>
      <c r="I9" s="1284"/>
      <c r="J9" s="1312"/>
      <c r="K9" s="1312"/>
      <c r="L9" s="1312"/>
      <c r="M9" s="1293"/>
      <c r="N9" s="1293"/>
      <c r="O9" s="1341"/>
      <c r="P9" s="1342"/>
    </row>
    <row r="10" spans="1:22" ht="28" customHeight="1">
      <c r="A10" s="1275">
        <f>'作業員名簿(自動)'!A10</f>
        <v>1</v>
      </c>
      <c r="B10" s="1278" t="str">
        <f>IFERROR(IF(B11="","",VLOOKUP(B11,入力シート2!$D$3:$AO$103,2,0)),"")</f>
        <v/>
      </c>
      <c r="C10" s="1279"/>
      <c r="D10" s="1280" t="str">
        <f>IFERROR(IF(B11="","",VLOOKUP(B11,入力シート2!$D$3:$AO$103,4,0)),"")</f>
        <v/>
      </c>
      <c r="E10" s="563" t="str">
        <f>IFERROR(IF(B11="","",VLOOKUP(B11,入力シート2!$D$3:$AO$103,5,0)),"")</f>
        <v/>
      </c>
      <c r="F10" s="564" t="str">
        <f>IFERROR(IF(B11="","",VLOOKUP(B11,入力シート2!$D$3:$AO$103,8,0)),"")</f>
        <v/>
      </c>
      <c r="G10" s="572" t="s">
        <v>161</v>
      </c>
      <c r="H10" s="574" t="str">
        <f>IFERROR(IF(B11="","",VLOOKUP(B11,入力シート2!$D$3:$AO$103,27,0)),"")</f>
        <v/>
      </c>
      <c r="I10" s="562" t="str">
        <f>IFERROR(IF(B11="","",VLOOKUP(B11,入力シート2!$D$3:$AO$103,28,0)),"")</f>
        <v/>
      </c>
      <c r="J10" s="1275" t="str">
        <f>IFERROR(IF(B11="","",VLOOKUP(B11,入力シート2!$D$3:$AO$103,34,0)),"")</f>
        <v/>
      </c>
      <c r="K10" s="1275" t="str">
        <f>IFERROR(IF(B11="","",VLOOKUP(B11,入力シート2!$D$3:$AO$103,35,0)),"")</f>
        <v/>
      </c>
      <c r="L10" s="1257" t="str">
        <f>IFERROR(IF(B11="","",VLOOKUP(B11,入力シート2!$D$3:$AO$103,36,0)),"")</f>
        <v/>
      </c>
      <c r="M10" s="1257" t="str">
        <f>IFERROR(IF(B11="","",VLOOKUP(B11,入力シート2!$D$3:$AO$103,37,0)),"")</f>
        <v/>
      </c>
      <c r="N10" s="1260" t="str">
        <f>IFERROR(IF(B11="","",VLOOKUP(B11,入力シート2!$D$3:$AO$103,38,0)),"")</f>
        <v/>
      </c>
      <c r="O10" s="1370"/>
      <c r="P10" s="1371"/>
    </row>
    <row r="11" spans="1:22" ht="28" customHeight="1">
      <c r="A11" s="1276"/>
      <c r="B11" s="1288">
        <f>'作業員名簿(自動)'!B11</f>
        <v>0</v>
      </c>
      <c r="C11" s="1289"/>
      <c r="D11" s="1276"/>
      <c r="E11" s="566" t="str">
        <f>IFERROR(IF(B11="","",VLOOKUP(B11,入力シート2!$D$3:$AO$103,6,0)),"")</f>
        <v/>
      </c>
      <c r="F11" s="567" t="str">
        <f>IFERROR(IF(B11="","",VLOOKUP(B11,入力シート2!$D$3:$AO$103,9,0)),"")</f>
        <v/>
      </c>
      <c r="G11" s="576" t="str">
        <f>IFERROR(IF(B11="","",VLOOKUP(B11,入力シート2!$D$3:$AO$103,15,0)),"")</f>
        <v/>
      </c>
      <c r="H11" s="577" t="str">
        <f>IFERROR(IF(B11="","",VLOOKUP(B11,入力シート2!$D$3:$AO$103,29,0)),"")</f>
        <v/>
      </c>
      <c r="I11" s="578" t="s">
        <v>132</v>
      </c>
      <c r="J11" s="1276"/>
      <c r="K11" s="1276"/>
      <c r="L11" s="1258"/>
      <c r="M11" s="1258"/>
      <c r="N11" s="1261"/>
      <c r="O11" s="1372"/>
      <c r="P11" s="1373"/>
    </row>
    <row r="12" spans="1:22" ht="28" customHeight="1">
      <c r="A12" s="1277"/>
      <c r="B12" s="1376" t="str">
        <f>IFERROR(IF(B11="","",VLOOKUP(B11,入力シート2!$D$3:$AO$103,3,0)),"")</f>
        <v/>
      </c>
      <c r="C12" s="1377"/>
      <c r="D12" s="1277"/>
      <c r="E12" s="570" t="str">
        <f>IFERROR(IF(B11="","",VLOOKUP(B11,入力シート2!$D$3:$AO$103,7,0)),"")</f>
        <v/>
      </c>
      <c r="F12" s="571" t="str">
        <f>IFERROR(IF(B11="","",VLOOKUP(B11,入力シート2!$D$3:$AO$103,10,0)),"")</f>
        <v/>
      </c>
      <c r="G12" s="580" t="str">
        <f>IFERROR(IF(B11="","",VLOOKUP(B11,入力シート2!$D$3:$AO$103,16,0)),"")</f>
        <v/>
      </c>
      <c r="H12" s="581" t="str">
        <f>IFERROR(IF(B11="","",VLOOKUP(B11,入力シート2!$D$3:$AO$103,30,0)),"")</f>
        <v/>
      </c>
      <c r="I12" s="582" t="str">
        <f>IFERROR(IF(B11="","",VLOOKUP(B11,入力シート2!$D$3:$AO$103,31,0)),"")</f>
        <v/>
      </c>
      <c r="J12" s="1277"/>
      <c r="K12" s="1277"/>
      <c r="L12" s="1259"/>
      <c r="M12" s="1259"/>
      <c r="N12" s="1262"/>
      <c r="O12" s="1374"/>
      <c r="P12" s="1375"/>
    </row>
    <row r="13" spans="1:22" s="583" customFormat="1" ht="28" customHeight="1">
      <c r="A13" s="1275">
        <f>'作業員名簿(自動)'!A13</f>
        <v>2</v>
      </c>
      <c r="B13" s="1278" t="str">
        <f>IFERROR(IF(B14="","",VLOOKUP(B14,入力シート2!$D$3:$AO$103,2,0)),"")</f>
        <v/>
      </c>
      <c r="C13" s="1279"/>
      <c r="D13" s="1280" t="str">
        <f>IFERROR(IF(B14="","",VLOOKUP(B14,入力シート2!$D$3:$AO$103,4,0)),"")</f>
        <v/>
      </c>
      <c r="E13" s="563" t="str">
        <f>IFERROR(IF(B14="","",VLOOKUP(B14,入力シート2!$D$3:$AO$103,5,0)),"")</f>
        <v/>
      </c>
      <c r="F13" s="564" t="str">
        <f>IFERROR(IF(B14="","",VLOOKUP(B14,入力シート2!$D$3:$AO$103,8,0)),"")</f>
        <v/>
      </c>
      <c r="G13" s="572" t="s">
        <v>161</v>
      </c>
      <c r="H13" s="574" t="str">
        <f>IFERROR(IF(B14="","",VLOOKUP(B14,入力シート2!$D$3:$AO$103,27,0)),"")</f>
        <v/>
      </c>
      <c r="I13" s="562" t="str">
        <f>IFERROR(IF(B14="","",VLOOKUP(B14,入力シート2!$D$3:$AO$103,28,0)),"")</f>
        <v/>
      </c>
      <c r="J13" s="1275" t="str">
        <f>IFERROR(IF(B14="","",VLOOKUP(B14,入力シート2!$D$3:$AO$103,34,0)),"")</f>
        <v/>
      </c>
      <c r="K13" s="1275" t="str">
        <f>IFERROR(IF(B14="","",VLOOKUP(B14,入力シート2!$D$3:$AO$103,35,0)),"")</f>
        <v/>
      </c>
      <c r="L13" s="1257" t="str">
        <f>IFERROR(IF(B14="","",VLOOKUP(B14,入力シート2!$D$3:$AO$103,36,0)),"")</f>
        <v/>
      </c>
      <c r="M13" s="1257" t="str">
        <f>IFERROR(IF(B14="","",VLOOKUP(B14,入力シート2!$D$3:$AO$103,37,0)),"")</f>
        <v/>
      </c>
      <c r="N13" s="1260" t="str">
        <f>IFERROR(IF(B14="","",VLOOKUP(B14,入力シート2!$D$3:$AO$103,38,0)),"")</f>
        <v/>
      </c>
      <c r="O13" s="1370"/>
      <c r="P13" s="1371"/>
      <c r="Q13" s="533"/>
      <c r="R13" s="533"/>
      <c r="S13" s="533"/>
      <c r="T13" s="533"/>
      <c r="U13" s="533"/>
      <c r="V13" s="533"/>
    </row>
    <row r="14" spans="1:22" s="583" customFormat="1" ht="28" customHeight="1">
      <c r="A14" s="1276"/>
      <c r="B14" s="1288">
        <f>'作業員名簿(自動)'!B14</f>
        <v>0</v>
      </c>
      <c r="C14" s="1289"/>
      <c r="D14" s="1276"/>
      <c r="E14" s="566" t="str">
        <f>IFERROR(IF(B14="","",VLOOKUP(B14,入力シート2!$D$3:$AO$103,6,0)),"")</f>
        <v/>
      </c>
      <c r="F14" s="567" t="str">
        <f>IFERROR(IF(B14="","",VLOOKUP(B14,入力シート2!$D$3:$AO$103,9,0)),"")</f>
        <v/>
      </c>
      <c r="G14" s="576" t="str">
        <f>IFERROR(IF(B14="","",VLOOKUP(B14,入力シート2!$D$3:$AO$103,15,0)),"")</f>
        <v/>
      </c>
      <c r="H14" s="577" t="str">
        <f>IFERROR(IF(B14="","",VLOOKUP(B14,入力シート2!$D$3:$AO$103,29,0)),"")</f>
        <v/>
      </c>
      <c r="I14" s="578" t="s">
        <v>132</v>
      </c>
      <c r="J14" s="1276"/>
      <c r="K14" s="1276"/>
      <c r="L14" s="1258"/>
      <c r="M14" s="1258"/>
      <c r="N14" s="1261"/>
      <c r="O14" s="1372"/>
      <c r="P14" s="1373"/>
      <c r="Q14" s="533"/>
      <c r="R14" s="533"/>
      <c r="S14" s="533"/>
      <c r="T14" s="533"/>
      <c r="U14" s="533"/>
      <c r="V14" s="533"/>
    </row>
    <row r="15" spans="1:22" s="583" customFormat="1" ht="28" customHeight="1">
      <c r="A15" s="1277"/>
      <c r="B15" s="1376" t="str">
        <f>IFERROR(IF(B14="","",VLOOKUP(B14,入力シート2!$D$3:$AO$103,3,0)),"")</f>
        <v/>
      </c>
      <c r="C15" s="1377"/>
      <c r="D15" s="1277"/>
      <c r="E15" s="570" t="str">
        <f>IFERROR(IF(B14="","",VLOOKUP(B14,入力シート2!$D$3:$AO$103,7,0)),"")</f>
        <v/>
      </c>
      <c r="F15" s="571" t="str">
        <f>IFERROR(IF(B14="","",VLOOKUP(B14,入力シート2!$D$3:$AO$103,10,0)),"")</f>
        <v/>
      </c>
      <c r="G15" s="580" t="str">
        <f>IFERROR(IF(B14="","",VLOOKUP(B14,入力シート2!$D$3:$AO$103,16,0)),"")</f>
        <v/>
      </c>
      <c r="H15" s="581" t="str">
        <f>IFERROR(IF(B14="","",VLOOKUP(B14,入力シート2!$D$3:$AO$103,30,0)),"")</f>
        <v/>
      </c>
      <c r="I15" s="582" t="str">
        <f>IFERROR(IF(B14="","",VLOOKUP(B14,入力シート2!$D$3:$AO$103,31,0)),"")</f>
        <v/>
      </c>
      <c r="J15" s="1277"/>
      <c r="K15" s="1277"/>
      <c r="L15" s="1259"/>
      <c r="M15" s="1259"/>
      <c r="N15" s="1262"/>
      <c r="O15" s="1374"/>
      <c r="P15" s="1375"/>
      <c r="Q15" s="533"/>
      <c r="R15" s="533"/>
      <c r="S15" s="533"/>
      <c r="T15" s="533"/>
      <c r="U15" s="533"/>
      <c r="V15" s="533"/>
    </row>
    <row r="16" spans="1:22" ht="28" customHeight="1">
      <c r="A16" s="1275">
        <f>'作業員名簿(自動)'!A16</f>
        <v>3</v>
      </c>
      <c r="B16" s="1278" t="str">
        <f>IFERROR(IF(B17="","",VLOOKUP(B17,入力シート2!$D$3:$AO$103,2,0)),"")</f>
        <v/>
      </c>
      <c r="C16" s="1279"/>
      <c r="D16" s="1280" t="str">
        <f>IFERROR(IF(B17="","",VLOOKUP(B17,入力シート2!$D$3:$AO$103,4,0)),"")</f>
        <v/>
      </c>
      <c r="E16" s="563" t="str">
        <f>IFERROR(IF(B17="","",VLOOKUP(B17,入力シート2!$D$3:$AO$103,5,0)),"")</f>
        <v/>
      </c>
      <c r="F16" s="564" t="str">
        <f>IFERROR(IF(B17="","",VLOOKUP(B17,入力シート2!$D$3:$AO$103,8,0)),"")</f>
        <v/>
      </c>
      <c r="G16" s="572" t="s">
        <v>161</v>
      </c>
      <c r="H16" s="574" t="str">
        <f>IFERROR(IF(B17="","",VLOOKUP(B17,入力シート2!$D$3:$AO$103,27,0)),"")</f>
        <v/>
      </c>
      <c r="I16" s="562" t="str">
        <f>IFERROR(IF(B17="","",VLOOKUP(B17,入力シート2!$D$3:$AO$103,28,0)),"")</f>
        <v/>
      </c>
      <c r="J16" s="1275" t="str">
        <f>IFERROR(IF(B17="","",VLOOKUP(B17,入力シート2!$D$3:$AO$103,34,0)),"")</f>
        <v/>
      </c>
      <c r="K16" s="1275" t="str">
        <f>IFERROR(IF(B17="","",VLOOKUP(B17,入力シート2!$D$3:$AO$103,35,0)),"")</f>
        <v/>
      </c>
      <c r="L16" s="1257" t="str">
        <f>IFERROR(IF(B17="","",VLOOKUP(B17,入力シート2!$D$3:$AO$103,36,0)),"")</f>
        <v/>
      </c>
      <c r="M16" s="1257" t="str">
        <f>IFERROR(IF(B17="","",VLOOKUP(B17,入力シート2!$D$3:$AO$103,37,0)),"")</f>
        <v/>
      </c>
      <c r="N16" s="1260" t="str">
        <f>IFERROR(IF(B17="","",VLOOKUP(B17,入力シート2!$D$3:$AO$103,38,0)),"")</f>
        <v/>
      </c>
      <c r="O16" s="1370"/>
      <c r="P16" s="1371"/>
    </row>
    <row r="17" spans="1:16" ht="28" customHeight="1">
      <c r="A17" s="1276"/>
      <c r="B17" s="1288">
        <f>'作業員名簿(自動)'!B17</f>
        <v>0</v>
      </c>
      <c r="C17" s="1289"/>
      <c r="D17" s="1276"/>
      <c r="E17" s="566" t="str">
        <f>IFERROR(IF(B17="","",VLOOKUP(B17,入力シート2!$D$3:$AO$103,6,0)),"")</f>
        <v/>
      </c>
      <c r="F17" s="567" t="str">
        <f>IFERROR(IF(B17="","",VLOOKUP(B17,入力シート2!$D$3:$AO$103,9,0)),"")</f>
        <v/>
      </c>
      <c r="G17" s="576" t="str">
        <f>IFERROR(IF(B17="","",VLOOKUP(B17,入力シート2!$D$3:$AO$103,15,0)),"")</f>
        <v/>
      </c>
      <c r="H17" s="577" t="str">
        <f>IFERROR(IF(B17="","",VLOOKUP(B17,入力シート2!$D$3:$AO$103,29,0)),"")</f>
        <v/>
      </c>
      <c r="I17" s="578" t="s">
        <v>132</v>
      </c>
      <c r="J17" s="1276"/>
      <c r="K17" s="1276"/>
      <c r="L17" s="1258"/>
      <c r="M17" s="1258"/>
      <c r="N17" s="1261"/>
      <c r="O17" s="1372"/>
      <c r="P17" s="1373"/>
    </row>
    <row r="18" spans="1:16" ht="28" customHeight="1">
      <c r="A18" s="1277"/>
      <c r="B18" s="1376" t="str">
        <f>IFERROR(IF(B17="","",VLOOKUP(B17,入力シート2!$D$3:$AO$103,3,0)),"")</f>
        <v/>
      </c>
      <c r="C18" s="1377"/>
      <c r="D18" s="1277"/>
      <c r="E18" s="570" t="str">
        <f>IFERROR(IF(B17="","",VLOOKUP(B17,入力シート2!$D$3:$AO$103,7,0)),"")</f>
        <v/>
      </c>
      <c r="F18" s="571" t="str">
        <f>IFERROR(IF(B17="","",VLOOKUP(B17,入力シート2!$D$3:$AO$103,10,0)),"")</f>
        <v/>
      </c>
      <c r="G18" s="580" t="str">
        <f>IFERROR(IF(B17="","",VLOOKUP(B17,入力シート2!$D$3:$AO$103,16,0)),"")</f>
        <v/>
      </c>
      <c r="H18" s="581" t="str">
        <f>IFERROR(IF(B17="","",VLOOKUP(B17,入力シート2!$D$3:$AO$103,30,0)),"")</f>
        <v/>
      </c>
      <c r="I18" s="582" t="str">
        <f>IFERROR(IF(B17="","",VLOOKUP(B17,入力シート2!$D$3:$AO$103,31,0)),"")</f>
        <v/>
      </c>
      <c r="J18" s="1277"/>
      <c r="K18" s="1277"/>
      <c r="L18" s="1259"/>
      <c r="M18" s="1259"/>
      <c r="N18" s="1262"/>
      <c r="O18" s="1374"/>
      <c r="P18" s="1375"/>
    </row>
    <row r="19" spans="1:16" ht="28" customHeight="1">
      <c r="A19" s="1275">
        <f>'作業員名簿(自動)'!A19</f>
        <v>4</v>
      </c>
      <c r="B19" s="1278" t="str">
        <f>IFERROR(IF(B20="","",VLOOKUP(B20,入力シート2!$D$3:$AO$103,2,0)),"")</f>
        <v/>
      </c>
      <c r="C19" s="1279"/>
      <c r="D19" s="1280" t="str">
        <f>IFERROR(IF(B20="","",VLOOKUP(B20,入力シート2!$D$3:$AO$103,4,0)),"")</f>
        <v/>
      </c>
      <c r="E19" s="563" t="str">
        <f>IFERROR(IF(B20="","",VLOOKUP(B20,入力シート2!$D$3:$AO$103,5,0)),"")</f>
        <v/>
      </c>
      <c r="F19" s="564" t="str">
        <f>IFERROR(IF(B20="","",VLOOKUP(B20,入力シート2!$D$3:$AO$103,8,0)),"")</f>
        <v/>
      </c>
      <c r="G19" s="572" t="s">
        <v>161</v>
      </c>
      <c r="H19" s="574" t="str">
        <f>IFERROR(IF(B20="","",VLOOKUP(B20,入力シート2!$D$3:$AO$103,27,0)),"")</f>
        <v/>
      </c>
      <c r="I19" s="562" t="str">
        <f>IFERROR(IF(B20="","",VLOOKUP(B20,入力シート2!$D$3:$AO$103,28,0)),"")</f>
        <v/>
      </c>
      <c r="J19" s="1275" t="str">
        <f>IFERROR(IF(B20="","",VLOOKUP(B20,入力シート2!$D$3:$AO$103,34,0)),"")</f>
        <v/>
      </c>
      <c r="K19" s="1275" t="str">
        <f>IFERROR(IF(B20="","",VLOOKUP(B20,入力シート2!$D$3:$AO$103,35,0)),"")</f>
        <v/>
      </c>
      <c r="L19" s="1257" t="str">
        <f>IFERROR(IF(B20="","",VLOOKUP(B20,入力シート2!$D$3:$AO$103,36,0)),"")</f>
        <v/>
      </c>
      <c r="M19" s="1257" t="str">
        <f>IFERROR(IF(B20="","",VLOOKUP(B20,入力シート2!$D$3:$AO$103,37,0)),"")</f>
        <v/>
      </c>
      <c r="N19" s="1260" t="str">
        <f>IFERROR(IF(B20="","",VLOOKUP(B20,入力シート2!$D$3:$AO$103,38,0)),"")</f>
        <v/>
      </c>
      <c r="O19" s="1370"/>
      <c r="P19" s="1371"/>
    </row>
    <row r="20" spans="1:16" ht="28" customHeight="1">
      <c r="A20" s="1276"/>
      <c r="B20" s="1288">
        <f>'作業員名簿(自動)'!B20</f>
        <v>0</v>
      </c>
      <c r="C20" s="1289"/>
      <c r="D20" s="1276"/>
      <c r="E20" s="566" t="str">
        <f>IFERROR(IF(B20="","",VLOOKUP(B20,入力シート2!$D$3:$AO$103,6,0)),"")</f>
        <v/>
      </c>
      <c r="F20" s="567" t="str">
        <f>IFERROR(IF(B20="","",VLOOKUP(B20,入力シート2!$D$3:$AO$103,9,0)),"")</f>
        <v/>
      </c>
      <c r="G20" s="576" t="str">
        <f>IFERROR(IF(B20="","",VLOOKUP(B20,入力シート2!$D$3:$AO$103,15,0)),"")</f>
        <v/>
      </c>
      <c r="H20" s="577" t="str">
        <f>IFERROR(IF(B20="","",VLOOKUP(B20,入力シート2!$D$3:$AO$103,29,0)),"")</f>
        <v/>
      </c>
      <c r="I20" s="578" t="s">
        <v>132</v>
      </c>
      <c r="J20" s="1276"/>
      <c r="K20" s="1276"/>
      <c r="L20" s="1258"/>
      <c r="M20" s="1258"/>
      <c r="N20" s="1261"/>
      <c r="O20" s="1372"/>
      <c r="P20" s="1373"/>
    </row>
    <row r="21" spans="1:16" ht="28" customHeight="1">
      <c r="A21" s="1277"/>
      <c r="B21" s="1376" t="str">
        <f>IFERROR(IF(B20="","",VLOOKUP(B20,入力シート2!$D$3:$AO$103,3,0)),"")</f>
        <v/>
      </c>
      <c r="C21" s="1377"/>
      <c r="D21" s="1277"/>
      <c r="E21" s="570" t="str">
        <f>IFERROR(IF(B20="","",VLOOKUP(B20,入力シート2!$D$3:$AO$103,7,0)),"")</f>
        <v/>
      </c>
      <c r="F21" s="571" t="str">
        <f>IFERROR(IF(B20="","",VLOOKUP(B20,入力シート2!$D$3:$AO$103,10,0)),"")</f>
        <v/>
      </c>
      <c r="G21" s="580" t="str">
        <f>IFERROR(IF(B20="","",VLOOKUP(B20,入力シート2!$D$3:$AO$103,16,0)),"")</f>
        <v/>
      </c>
      <c r="H21" s="581" t="str">
        <f>IFERROR(IF(B20="","",VLOOKUP(B20,入力シート2!$D$3:$AO$103,30,0)),"")</f>
        <v/>
      </c>
      <c r="I21" s="582" t="str">
        <f>IFERROR(IF(B20="","",VLOOKUP(B20,入力シート2!$D$3:$AO$103,31,0)),"")</f>
        <v/>
      </c>
      <c r="J21" s="1277"/>
      <c r="K21" s="1277"/>
      <c r="L21" s="1259"/>
      <c r="M21" s="1259"/>
      <c r="N21" s="1262"/>
      <c r="O21" s="1374"/>
      <c r="P21" s="1375"/>
    </row>
    <row r="22" spans="1:16" ht="28" customHeight="1">
      <c r="A22" s="1275">
        <f>'作業員名簿(自動)'!A22</f>
        <v>5</v>
      </c>
      <c r="B22" s="1278" t="str">
        <f>IFERROR(IF(B23="","",VLOOKUP(B23,入力シート2!$D$3:$AO$103,2,0)),"")</f>
        <v/>
      </c>
      <c r="C22" s="1279"/>
      <c r="D22" s="1280" t="str">
        <f>IFERROR(IF(B23="","",VLOOKUP(B23,入力シート2!$D$3:$AO$103,4,0)),"")</f>
        <v/>
      </c>
      <c r="E22" s="563" t="str">
        <f>IFERROR(IF(B23="","",VLOOKUP(B23,入力シート2!$D$3:$AO$103,5,0)),"")</f>
        <v/>
      </c>
      <c r="F22" s="564" t="str">
        <f>IFERROR(IF(B23="","",VLOOKUP(B23,入力シート2!$D$3:$AO$103,8,0)),"")</f>
        <v/>
      </c>
      <c r="G22" s="572" t="s">
        <v>161</v>
      </c>
      <c r="H22" s="574" t="str">
        <f>IFERROR(IF(B23="","",VLOOKUP(B23,入力シート2!$D$3:$AO$103,27,0)),"")</f>
        <v/>
      </c>
      <c r="I22" s="562" t="str">
        <f>IFERROR(IF(B23="","",VLOOKUP(B23,入力シート2!$D$3:$AO$103,28,0)),"")</f>
        <v/>
      </c>
      <c r="J22" s="1275" t="str">
        <f>IFERROR(IF(B23="","",VLOOKUP(B23,入力シート2!$D$3:$AO$103,34,0)),"")</f>
        <v/>
      </c>
      <c r="K22" s="1275" t="str">
        <f>IFERROR(IF(B23="","",VLOOKUP(B23,入力シート2!$D$3:$AO$103,35,0)),"")</f>
        <v/>
      </c>
      <c r="L22" s="1257" t="str">
        <f>IFERROR(IF(B23="","",VLOOKUP(B23,入力シート2!$D$3:$AO$103,36,0)),"")</f>
        <v/>
      </c>
      <c r="M22" s="1257" t="str">
        <f>IFERROR(IF(B23="","",VLOOKUP(B23,入力シート2!$D$3:$AO$103,37,0)),"")</f>
        <v/>
      </c>
      <c r="N22" s="1260" t="str">
        <f>IFERROR(IF(B23="","",VLOOKUP(B23,入力シート2!$D$3:$AO$103,38,0)),"")</f>
        <v/>
      </c>
      <c r="O22" s="1370"/>
      <c r="P22" s="1371"/>
    </row>
    <row r="23" spans="1:16" ht="28" customHeight="1">
      <c r="A23" s="1276"/>
      <c r="B23" s="1288">
        <f>'作業員名簿(自動)'!B23</f>
        <v>0</v>
      </c>
      <c r="C23" s="1289"/>
      <c r="D23" s="1276"/>
      <c r="E23" s="566" t="str">
        <f>IFERROR(IF(B23="","",VLOOKUP(B23,入力シート2!$D$3:$AO$103,6,0)),"")</f>
        <v/>
      </c>
      <c r="F23" s="567" t="str">
        <f>IFERROR(IF(B23="","",VLOOKUP(B23,入力シート2!$D$3:$AO$103,9,0)),"")</f>
        <v/>
      </c>
      <c r="G23" s="576" t="str">
        <f>IFERROR(IF(B23="","",VLOOKUP(B23,入力シート2!$D$3:$AO$103,15,0)),"")</f>
        <v/>
      </c>
      <c r="H23" s="577" t="str">
        <f>IFERROR(IF(B23="","",VLOOKUP(B23,入力シート2!$D$3:$AO$103,29,0)),"")</f>
        <v/>
      </c>
      <c r="I23" s="578" t="s">
        <v>132</v>
      </c>
      <c r="J23" s="1276"/>
      <c r="K23" s="1276"/>
      <c r="L23" s="1258"/>
      <c r="M23" s="1258"/>
      <c r="N23" s="1261"/>
      <c r="O23" s="1372"/>
      <c r="P23" s="1373"/>
    </row>
    <row r="24" spans="1:16" ht="28" customHeight="1">
      <c r="A24" s="1277"/>
      <c r="B24" s="1376" t="str">
        <f>IFERROR(IF(B23="","",VLOOKUP(B23,入力シート2!$D$3:$AO$103,3,0)),"")</f>
        <v/>
      </c>
      <c r="C24" s="1377"/>
      <c r="D24" s="1277"/>
      <c r="E24" s="570" t="str">
        <f>IFERROR(IF(B23="","",VLOOKUP(B23,入力シート2!$D$3:$AO$103,7,0)),"")</f>
        <v/>
      </c>
      <c r="F24" s="571" t="str">
        <f>IFERROR(IF(B23="","",VLOOKUP(B23,入力シート2!$D$3:$AO$103,10,0)),"")</f>
        <v/>
      </c>
      <c r="G24" s="580" t="str">
        <f>IFERROR(IF(B23="","",VLOOKUP(B23,入力シート2!$D$3:$AO$103,16,0)),"")</f>
        <v/>
      </c>
      <c r="H24" s="581" t="str">
        <f>IFERROR(IF(B23="","",VLOOKUP(B23,入力シート2!$D$3:$AO$103,30,0)),"")</f>
        <v/>
      </c>
      <c r="I24" s="582" t="str">
        <f>IFERROR(IF(B23="","",VLOOKUP(B23,入力シート2!$D$3:$AO$103,31,0)),"")</f>
        <v/>
      </c>
      <c r="J24" s="1277"/>
      <c r="K24" s="1277"/>
      <c r="L24" s="1259"/>
      <c r="M24" s="1259"/>
      <c r="N24" s="1262"/>
      <c r="O24" s="1374"/>
      <c r="P24" s="1375"/>
    </row>
    <row r="25" spans="1:16" ht="28" customHeight="1">
      <c r="A25" s="1275">
        <f>'作業員名簿(自動)'!A25</f>
        <v>6</v>
      </c>
      <c r="B25" s="1278" t="str">
        <f>IFERROR(IF(B26="","",VLOOKUP(B26,入力シート2!$D$3:$AO$103,2,0)),"")</f>
        <v/>
      </c>
      <c r="C25" s="1279"/>
      <c r="D25" s="1280" t="str">
        <f>IFERROR(IF(B26="","",VLOOKUP(B26,入力シート2!$D$3:$AO$103,4,0)),"")</f>
        <v/>
      </c>
      <c r="E25" s="563" t="str">
        <f>IFERROR(IF(B26="","",VLOOKUP(B26,入力シート2!$D$3:$AO$103,5,0)),"")</f>
        <v/>
      </c>
      <c r="F25" s="564" t="str">
        <f>IFERROR(IF(B26="","",VLOOKUP(B26,入力シート2!$D$3:$AO$103,8,0)),"")</f>
        <v/>
      </c>
      <c r="G25" s="572" t="s">
        <v>161</v>
      </c>
      <c r="H25" s="574" t="str">
        <f>IFERROR(IF(B26="","",VLOOKUP(B26,入力シート2!$D$3:$AO$103,27,0)),"")</f>
        <v/>
      </c>
      <c r="I25" s="562" t="str">
        <f>IFERROR(IF(B26="","",VLOOKUP(B26,入力シート2!$D$3:$AO$103,28,0)),"")</f>
        <v/>
      </c>
      <c r="J25" s="1275" t="str">
        <f>IFERROR(IF(B26="","",VLOOKUP(B26,入力シート2!$D$3:$AO$103,34,0)),"")</f>
        <v/>
      </c>
      <c r="K25" s="1275" t="str">
        <f>IFERROR(IF(B26="","",VLOOKUP(B26,入力シート2!$D$3:$AO$103,35,0)),"")</f>
        <v/>
      </c>
      <c r="L25" s="1257" t="str">
        <f>IFERROR(IF(B26="","",VLOOKUP(B26,入力シート2!$D$3:$AO$103,36,0)),"")</f>
        <v/>
      </c>
      <c r="M25" s="1257" t="str">
        <f>IFERROR(IF(B26="","",VLOOKUP(B26,入力シート2!$D$3:$AO$103,37,0)),"")</f>
        <v/>
      </c>
      <c r="N25" s="1260" t="str">
        <f>IFERROR(IF(B26="","",VLOOKUP(B26,入力シート2!$D$3:$AO$103,38,0)),"")</f>
        <v/>
      </c>
      <c r="O25" s="1370"/>
      <c r="P25" s="1371"/>
    </row>
    <row r="26" spans="1:16" ht="28" customHeight="1">
      <c r="A26" s="1276"/>
      <c r="B26" s="1288">
        <f>'作業員名簿(自動)'!B26</f>
        <v>0</v>
      </c>
      <c r="C26" s="1289"/>
      <c r="D26" s="1276"/>
      <c r="E26" s="566" t="str">
        <f>IFERROR(IF(B26="","",VLOOKUP(B26,入力シート2!$D$3:$AO$103,6,0)),"")</f>
        <v/>
      </c>
      <c r="F26" s="567" t="str">
        <f>IFERROR(IF(B26="","",VLOOKUP(B26,入力シート2!$D$3:$AO$103,9,0)),"")</f>
        <v/>
      </c>
      <c r="G26" s="576" t="str">
        <f>IFERROR(IF(B26="","",VLOOKUP(B26,入力シート2!$D$3:$AO$103,15,0)),"")</f>
        <v/>
      </c>
      <c r="H26" s="577" t="str">
        <f>IFERROR(IF(B26="","",VLOOKUP(B26,入力シート2!$D$3:$AO$103,29,0)),"")</f>
        <v/>
      </c>
      <c r="I26" s="578" t="s">
        <v>132</v>
      </c>
      <c r="J26" s="1276"/>
      <c r="K26" s="1276"/>
      <c r="L26" s="1258"/>
      <c r="M26" s="1258"/>
      <c r="N26" s="1261"/>
      <c r="O26" s="1372"/>
      <c r="P26" s="1373"/>
    </row>
    <row r="27" spans="1:16" ht="28" customHeight="1">
      <c r="A27" s="1277"/>
      <c r="B27" s="1376" t="str">
        <f>IFERROR(IF(B26="","",VLOOKUP(B26,入力シート2!$D$3:$AO$103,3,0)),"")</f>
        <v/>
      </c>
      <c r="C27" s="1377"/>
      <c r="D27" s="1277"/>
      <c r="E27" s="570" t="str">
        <f>IFERROR(IF(B26="","",VLOOKUP(B26,入力シート2!$D$3:$AO$103,7,0)),"")</f>
        <v/>
      </c>
      <c r="F27" s="571" t="str">
        <f>IFERROR(IF(B26="","",VLOOKUP(B26,入力シート2!$D$3:$AO$103,10,0)),"")</f>
        <v/>
      </c>
      <c r="G27" s="580" t="str">
        <f>IFERROR(IF(B26="","",VLOOKUP(B26,入力シート2!$D$3:$AO$103,16,0)),"")</f>
        <v/>
      </c>
      <c r="H27" s="581" t="str">
        <f>IFERROR(IF(B26="","",VLOOKUP(B26,入力シート2!$D$3:$AO$103,30,0)),"")</f>
        <v/>
      </c>
      <c r="I27" s="582" t="str">
        <f>IFERROR(IF(B26="","",VLOOKUP(B26,入力シート2!$D$3:$AO$103,31,0)),"")</f>
        <v/>
      </c>
      <c r="J27" s="1277"/>
      <c r="K27" s="1277"/>
      <c r="L27" s="1259"/>
      <c r="M27" s="1259"/>
      <c r="N27" s="1262"/>
      <c r="O27" s="1374"/>
      <c r="P27" s="1375"/>
    </row>
    <row r="28" spans="1:16" ht="28" customHeight="1">
      <c r="A28" s="1275">
        <f>'作業員名簿(自動)'!A28</f>
        <v>7</v>
      </c>
      <c r="B28" s="1278" t="str">
        <f>IFERROR(IF(B29="","",VLOOKUP(B29,入力シート2!$D$3:$AO$103,2,0)),"")</f>
        <v/>
      </c>
      <c r="C28" s="1279"/>
      <c r="D28" s="1280" t="str">
        <f>IFERROR(IF(B29="","",VLOOKUP(B29,入力シート2!$D$3:$AO$103,4,0)),"")</f>
        <v/>
      </c>
      <c r="E28" s="563" t="str">
        <f>IFERROR(IF(B29="","",VLOOKUP(B29,入力シート2!$D$3:$AO$103,5,0)),"")</f>
        <v/>
      </c>
      <c r="F28" s="564" t="str">
        <f>IFERROR(IF(B29="","",VLOOKUP(B29,入力シート2!$D$3:$AO$103,8,0)),"")</f>
        <v/>
      </c>
      <c r="G28" s="572" t="s">
        <v>161</v>
      </c>
      <c r="H28" s="574" t="str">
        <f>IFERROR(IF(B29="","",VLOOKUP(B29,入力シート2!$D$3:$AO$103,27,0)),"")</f>
        <v/>
      </c>
      <c r="I28" s="562" t="str">
        <f>IFERROR(IF(B29="","",VLOOKUP(B29,入力シート2!$D$3:$AO$103,28,0)),"")</f>
        <v/>
      </c>
      <c r="J28" s="1275" t="str">
        <f>IFERROR(IF(B29="","",VLOOKUP(B29,入力シート2!$D$3:$AO$103,34,0)),"")</f>
        <v/>
      </c>
      <c r="K28" s="1275" t="str">
        <f>IFERROR(IF(B29="","",VLOOKUP(B29,入力シート2!$D$3:$AO$103,35,0)),"")</f>
        <v/>
      </c>
      <c r="L28" s="1257" t="str">
        <f>IFERROR(IF(B29="","",VLOOKUP(B29,入力シート2!$D$3:$AO$103,36,0)),"")</f>
        <v/>
      </c>
      <c r="M28" s="1257" t="str">
        <f>IFERROR(IF(B29="","",VLOOKUP(B29,入力シート2!$D$3:$AO$103,37,0)),"")</f>
        <v/>
      </c>
      <c r="N28" s="1260" t="str">
        <f>IFERROR(IF(B29="","",VLOOKUP(B29,入力シート2!$D$3:$AO$103,38,0)),"")</f>
        <v/>
      </c>
      <c r="O28" s="1370"/>
      <c r="P28" s="1371"/>
    </row>
    <row r="29" spans="1:16" ht="28" customHeight="1">
      <c r="A29" s="1276"/>
      <c r="B29" s="1288">
        <f>'作業員名簿(自動)'!B29</f>
        <v>0</v>
      </c>
      <c r="C29" s="1289"/>
      <c r="D29" s="1276"/>
      <c r="E29" s="566" t="str">
        <f>IFERROR(IF(B29="","",VLOOKUP(B29,入力シート2!$D$3:$AO$103,6,0)),"")</f>
        <v/>
      </c>
      <c r="F29" s="567" t="str">
        <f>IFERROR(IF(B29="","",VLOOKUP(B29,入力シート2!$D$3:$AO$103,9,0)),"")</f>
        <v/>
      </c>
      <c r="G29" s="576" t="str">
        <f>IFERROR(IF(B29="","",VLOOKUP(B29,入力シート2!$D$3:$AO$103,15,0)),"")</f>
        <v/>
      </c>
      <c r="H29" s="577" t="str">
        <f>IFERROR(IF(B29="","",VLOOKUP(B29,入力シート2!$D$3:$AO$103,29,0)),"")</f>
        <v/>
      </c>
      <c r="I29" s="578" t="s">
        <v>132</v>
      </c>
      <c r="J29" s="1276"/>
      <c r="K29" s="1276"/>
      <c r="L29" s="1258"/>
      <c r="M29" s="1258"/>
      <c r="N29" s="1261"/>
      <c r="O29" s="1372"/>
      <c r="P29" s="1373"/>
    </row>
    <row r="30" spans="1:16" ht="28" customHeight="1">
      <c r="A30" s="1277"/>
      <c r="B30" s="1376" t="str">
        <f>IFERROR(IF(B29="","",VLOOKUP(B29,入力シート2!$D$3:$AO$103,3,0)),"")</f>
        <v/>
      </c>
      <c r="C30" s="1377"/>
      <c r="D30" s="1277"/>
      <c r="E30" s="570" t="str">
        <f>IFERROR(IF(B29="","",VLOOKUP(B29,入力シート2!$D$3:$AO$103,7,0)),"")</f>
        <v/>
      </c>
      <c r="F30" s="571" t="str">
        <f>IFERROR(IF(B29="","",VLOOKUP(B29,入力シート2!$D$3:$AO$103,10,0)),"")</f>
        <v/>
      </c>
      <c r="G30" s="580" t="str">
        <f>IFERROR(IF(B29="","",VLOOKUP(B29,入力シート2!$D$3:$AO$103,16,0)),"")</f>
        <v/>
      </c>
      <c r="H30" s="581" t="str">
        <f>IFERROR(IF(B29="","",VLOOKUP(B29,入力シート2!$D$3:$AO$103,30,0)),"")</f>
        <v/>
      </c>
      <c r="I30" s="582" t="str">
        <f>IFERROR(IF(B29="","",VLOOKUP(B29,入力シート2!$D$3:$AO$103,31,0)),"")</f>
        <v/>
      </c>
      <c r="J30" s="1277"/>
      <c r="K30" s="1277"/>
      <c r="L30" s="1259"/>
      <c r="M30" s="1259"/>
      <c r="N30" s="1262"/>
      <c r="O30" s="1374"/>
      <c r="P30" s="1375"/>
    </row>
    <row r="31" spans="1:16" ht="28" customHeight="1">
      <c r="A31" s="1275">
        <f>'作業員名簿(自動)'!A31</f>
        <v>8</v>
      </c>
      <c r="B31" s="1278" t="str">
        <f>IFERROR(IF(B32="","",VLOOKUP(B32,入力シート2!$D$3:$AO$103,2,0)),"")</f>
        <v/>
      </c>
      <c r="C31" s="1279"/>
      <c r="D31" s="1280" t="str">
        <f>IFERROR(IF(B32="","",VLOOKUP(B32,入力シート2!$D$3:$AO$103,4,0)),"")</f>
        <v/>
      </c>
      <c r="E31" s="563" t="str">
        <f>IFERROR(IF(B32="","",VLOOKUP(B32,入力シート2!$D$3:$AO$103,5,0)),"")</f>
        <v/>
      </c>
      <c r="F31" s="564" t="str">
        <f>IFERROR(IF(B32="","",VLOOKUP(B32,入力シート2!$D$3:$AO$103,8,0)),"")</f>
        <v/>
      </c>
      <c r="G31" s="572" t="s">
        <v>161</v>
      </c>
      <c r="H31" s="574" t="str">
        <f>IFERROR(IF(B32="","",VLOOKUP(B32,入力シート2!$D$3:$AO$103,27,0)),"")</f>
        <v/>
      </c>
      <c r="I31" s="562" t="str">
        <f>IFERROR(IF(B32="","",VLOOKUP(B32,入力シート2!$D$3:$AO$103,28,0)),"")</f>
        <v/>
      </c>
      <c r="J31" s="1275" t="str">
        <f>IFERROR(IF(B32="","",VLOOKUP(B32,入力シート2!$D$3:$AO$103,34,0)),"")</f>
        <v/>
      </c>
      <c r="K31" s="1275" t="str">
        <f>IFERROR(IF(B32="","",VLOOKUP(B32,入力シート2!$D$3:$AO$103,35,0)),"")</f>
        <v/>
      </c>
      <c r="L31" s="1257" t="str">
        <f>IFERROR(IF(B32="","",VLOOKUP(B32,入力シート2!$D$3:$AO$103,36,0)),"")</f>
        <v/>
      </c>
      <c r="M31" s="1257" t="str">
        <f>IFERROR(IF(B32="","",VLOOKUP(B32,入力シート2!$D$3:$AO$103,37,0)),"")</f>
        <v/>
      </c>
      <c r="N31" s="1260" t="str">
        <f>IFERROR(IF(B32="","",VLOOKUP(B32,入力シート2!$D$3:$AO$103,38,0)),"")</f>
        <v/>
      </c>
      <c r="O31" s="1370"/>
      <c r="P31" s="1371"/>
    </row>
    <row r="32" spans="1:16" ht="28" customHeight="1">
      <c r="A32" s="1276"/>
      <c r="B32" s="1288">
        <f>'作業員名簿(自動)'!B32</f>
        <v>0</v>
      </c>
      <c r="C32" s="1289"/>
      <c r="D32" s="1276"/>
      <c r="E32" s="566" t="str">
        <f>IFERROR(IF(B32="","",VLOOKUP(B32,入力シート2!$D$3:$AO$103,6,0)),"")</f>
        <v/>
      </c>
      <c r="F32" s="567" t="str">
        <f>IFERROR(IF(B32="","",VLOOKUP(B32,入力シート2!$D$3:$AO$103,9,0)),"")</f>
        <v/>
      </c>
      <c r="G32" s="576" t="str">
        <f>IFERROR(IF(B32="","",VLOOKUP(B32,入力シート2!$D$3:$AO$103,15,0)),"")</f>
        <v/>
      </c>
      <c r="H32" s="577" t="str">
        <f>IFERROR(IF(B32="","",VLOOKUP(B32,入力シート2!$D$3:$AO$103,29,0)),"")</f>
        <v/>
      </c>
      <c r="I32" s="578" t="s">
        <v>132</v>
      </c>
      <c r="J32" s="1276"/>
      <c r="K32" s="1276"/>
      <c r="L32" s="1258"/>
      <c r="M32" s="1258"/>
      <c r="N32" s="1261"/>
      <c r="O32" s="1372"/>
      <c r="P32" s="1373"/>
    </row>
    <row r="33" spans="1:28" ht="28" customHeight="1">
      <c r="A33" s="1277"/>
      <c r="B33" s="1376" t="str">
        <f>IFERROR(IF(B32="","",VLOOKUP(B32,入力シート2!$D$3:$AO$103,3,0)),"")</f>
        <v/>
      </c>
      <c r="C33" s="1377"/>
      <c r="D33" s="1277"/>
      <c r="E33" s="570" t="str">
        <f>IFERROR(IF(B32="","",VLOOKUP(B32,入力シート2!$D$3:$AO$103,7,0)),"")</f>
        <v/>
      </c>
      <c r="F33" s="571" t="str">
        <f>IFERROR(IF(B32="","",VLOOKUP(B32,入力シート2!$D$3:$AO$103,10,0)),"")</f>
        <v/>
      </c>
      <c r="G33" s="580" t="str">
        <f>IFERROR(IF(B32="","",VLOOKUP(B32,入力シート2!$D$3:$AO$103,16,0)),"")</f>
        <v/>
      </c>
      <c r="H33" s="581" t="str">
        <f>IFERROR(IF(B32="","",VLOOKUP(B32,入力シート2!$D$3:$AO$103,30,0)),"")</f>
        <v/>
      </c>
      <c r="I33" s="582" t="str">
        <f>IFERROR(IF(B32="","",VLOOKUP(B32,入力シート2!$D$3:$AO$103,31,0)),"")</f>
        <v/>
      </c>
      <c r="J33" s="1277"/>
      <c r="K33" s="1277"/>
      <c r="L33" s="1259"/>
      <c r="M33" s="1259"/>
      <c r="N33" s="1262"/>
      <c r="O33" s="1374"/>
      <c r="P33" s="1375"/>
    </row>
    <row r="34" spans="1:28" ht="28" customHeight="1">
      <c r="A34" s="1275">
        <f>'作業員名簿(自動)'!A34</f>
        <v>9</v>
      </c>
      <c r="B34" s="1278" t="str">
        <f>IFERROR(IF(B35="","",VLOOKUP(B35,入力シート2!$D$3:$AO$103,2,0)),"")</f>
        <v/>
      </c>
      <c r="C34" s="1279"/>
      <c r="D34" s="1280" t="str">
        <f>IFERROR(IF(B35="","",VLOOKUP(B35,入力シート2!$D$3:$AO$103,4,0)),"")</f>
        <v/>
      </c>
      <c r="E34" s="563" t="str">
        <f>IFERROR(IF(B35="","",VLOOKUP(B35,入力シート2!$D$3:$AO$103,5,0)),"")</f>
        <v/>
      </c>
      <c r="F34" s="564" t="str">
        <f>IFERROR(IF(B35="","",VLOOKUP(B35,入力シート2!$D$3:$AO$103,8,0)),"")</f>
        <v/>
      </c>
      <c r="G34" s="572" t="s">
        <v>161</v>
      </c>
      <c r="H34" s="574" t="str">
        <f>IFERROR(IF(B35="","",VLOOKUP(B35,入力シート2!$D$3:$AO$103,27,0)),"")</f>
        <v/>
      </c>
      <c r="I34" s="562" t="str">
        <f>IFERROR(IF(B35="","",VLOOKUP(B35,入力シート2!$D$3:$AO$103,28,0)),"")</f>
        <v/>
      </c>
      <c r="J34" s="1275" t="str">
        <f>IFERROR(IF(B35="","",VLOOKUP(B35,入力シート2!$D$3:$AO$103,34,0)),"")</f>
        <v/>
      </c>
      <c r="K34" s="1275" t="str">
        <f>IFERROR(IF(B35="","",VLOOKUP(B35,入力シート2!$D$3:$AO$103,35,0)),"")</f>
        <v/>
      </c>
      <c r="L34" s="1257" t="str">
        <f>IFERROR(IF(B35="","",VLOOKUP(B35,入力シート2!$D$3:$AO$103,36,0)),"")</f>
        <v/>
      </c>
      <c r="M34" s="1257" t="str">
        <f>IFERROR(IF(B35="","",VLOOKUP(B35,入力シート2!$D$3:$AO$103,37,0)),"")</f>
        <v/>
      </c>
      <c r="N34" s="1260" t="str">
        <f>IFERROR(IF(B35="","",VLOOKUP(B35,入力シート2!$D$3:$AO$103,38,0)),"")</f>
        <v/>
      </c>
      <c r="O34" s="1370"/>
      <c r="P34" s="1371"/>
    </row>
    <row r="35" spans="1:28" ht="28" customHeight="1">
      <c r="A35" s="1276"/>
      <c r="B35" s="1288">
        <f>'作業員名簿(自動)'!B35</f>
        <v>0</v>
      </c>
      <c r="C35" s="1289"/>
      <c r="D35" s="1276"/>
      <c r="E35" s="566" t="str">
        <f>IFERROR(IF(B35="","",VLOOKUP(B35,入力シート2!$D$3:$AO$103,6,0)),"")</f>
        <v/>
      </c>
      <c r="F35" s="567" t="str">
        <f>IFERROR(IF(B35="","",VLOOKUP(B35,入力シート2!$D$3:$AO$103,9,0)),"")</f>
        <v/>
      </c>
      <c r="G35" s="576" t="str">
        <f>IFERROR(IF(B35="","",VLOOKUP(B35,入力シート2!$D$3:$AO$103,15,0)),"")</f>
        <v/>
      </c>
      <c r="H35" s="577" t="str">
        <f>IFERROR(IF(B35="","",VLOOKUP(B35,入力シート2!$D$3:$AO$103,29,0)),"")</f>
        <v/>
      </c>
      <c r="I35" s="578" t="s">
        <v>132</v>
      </c>
      <c r="J35" s="1276"/>
      <c r="K35" s="1276"/>
      <c r="L35" s="1258"/>
      <c r="M35" s="1258"/>
      <c r="N35" s="1261"/>
      <c r="O35" s="1372"/>
      <c r="P35" s="1373"/>
    </row>
    <row r="36" spans="1:28" ht="28" customHeight="1">
      <c r="A36" s="1277"/>
      <c r="B36" s="1376" t="str">
        <f>IFERROR(IF(B35="","",VLOOKUP(B35,入力シート2!$D$3:$AO$103,3,0)),"")</f>
        <v/>
      </c>
      <c r="C36" s="1377"/>
      <c r="D36" s="1277"/>
      <c r="E36" s="570" t="str">
        <f>IFERROR(IF(B35="","",VLOOKUP(B35,入力シート2!$D$3:$AO$103,7,0)),"")</f>
        <v/>
      </c>
      <c r="F36" s="571" t="str">
        <f>IFERROR(IF(B35="","",VLOOKUP(B35,入力シート2!$D$3:$AO$103,10,0)),"")</f>
        <v/>
      </c>
      <c r="G36" s="580" t="str">
        <f>IFERROR(IF(B35="","",VLOOKUP(B35,入力シート2!$D$3:$AO$103,16,0)),"")</f>
        <v/>
      </c>
      <c r="H36" s="581" t="str">
        <f>IFERROR(IF(B35="","",VLOOKUP(B35,入力シート2!$D$3:$AO$103,30,0)),"")</f>
        <v/>
      </c>
      <c r="I36" s="582" t="str">
        <f>IFERROR(IF(B35="","",VLOOKUP(B35,入力シート2!$D$3:$AO$103,31,0)),"")</f>
        <v/>
      </c>
      <c r="J36" s="1277"/>
      <c r="K36" s="1277"/>
      <c r="L36" s="1259"/>
      <c r="M36" s="1259"/>
      <c r="N36" s="1262"/>
      <c r="O36" s="1374"/>
      <c r="P36" s="1375"/>
    </row>
    <row r="37" spans="1:28" ht="28" customHeight="1">
      <c r="A37" s="1275">
        <f>'作業員名簿(自動)'!A37</f>
        <v>10</v>
      </c>
      <c r="B37" s="1278" t="str">
        <f>IFERROR(IF(B38="","",VLOOKUP(B38,入力シート2!$D$3:$AO$103,2,0)),"")</f>
        <v/>
      </c>
      <c r="C37" s="1279"/>
      <c r="D37" s="1280" t="str">
        <f>IFERROR(IF(B38="","",VLOOKUP(B38,入力シート2!$D$3:$AO$103,4,0)),"")</f>
        <v/>
      </c>
      <c r="E37" s="563" t="str">
        <f>IFERROR(IF(B38="","",VLOOKUP(B38,入力シート2!$D$3:$AO$103,5,0)),"")</f>
        <v/>
      </c>
      <c r="F37" s="564" t="str">
        <f>IFERROR(IF(B38="","",VLOOKUP(B38,入力シート2!$D$3:$AO$103,8,0)),"")</f>
        <v/>
      </c>
      <c r="G37" s="572" t="s">
        <v>161</v>
      </c>
      <c r="H37" s="574" t="str">
        <f>IFERROR(IF(B38="","",VLOOKUP(B38,入力シート2!$D$3:$AO$103,27,0)),"")</f>
        <v/>
      </c>
      <c r="I37" s="562" t="str">
        <f>IFERROR(IF(B38="","",VLOOKUP(B38,入力シート2!$D$3:$AO$103,28,0)),"")</f>
        <v/>
      </c>
      <c r="J37" s="1275" t="str">
        <f>IFERROR(IF(B38="","",VLOOKUP(B38,入力シート2!$D$3:$AO$103,34,0)),"")</f>
        <v/>
      </c>
      <c r="K37" s="1275" t="str">
        <f>IFERROR(IF(B38="","",VLOOKUP(B38,入力シート2!$D$3:$AO$103,35,0)),"")</f>
        <v/>
      </c>
      <c r="L37" s="1257" t="str">
        <f>IFERROR(IF(B38="","",VLOOKUP(B38,入力シート2!$D$3:$AO$103,36,0)),"")</f>
        <v/>
      </c>
      <c r="M37" s="1257" t="str">
        <f>IFERROR(IF(B38="","",VLOOKUP(B38,入力シート2!$D$3:$AO$103,37,0)),"")</f>
        <v/>
      </c>
      <c r="N37" s="1260" t="str">
        <f>IFERROR(IF(B38="","",VLOOKUP(B38,入力シート2!$D$3:$AO$103,38,0)),"")</f>
        <v/>
      </c>
      <c r="O37" s="1370"/>
      <c r="P37" s="1371"/>
    </row>
    <row r="38" spans="1:28" ht="28" customHeight="1">
      <c r="A38" s="1276"/>
      <c r="B38" s="1288">
        <f>'作業員名簿(自動)'!B38</f>
        <v>0</v>
      </c>
      <c r="C38" s="1289"/>
      <c r="D38" s="1276"/>
      <c r="E38" s="566" t="str">
        <f>IFERROR(IF(B38="","",VLOOKUP(B38,入力シート2!$D$3:$AO$103,6,0)),"")</f>
        <v/>
      </c>
      <c r="F38" s="567" t="str">
        <f>IFERROR(IF(B38="","",VLOOKUP(B38,入力シート2!$D$3:$AO$103,9,0)),"")</f>
        <v/>
      </c>
      <c r="G38" s="576" t="str">
        <f>IFERROR(IF(B38="","",VLOOKUP(B38,入力シート2!$D$3:$AO$103,15,0)),"")</f>
        <v/>
      </c>
      <c r="H38" s="577" t="str">
        <f>IFERROR(IF(B38="","",VLOOKUP(B38,入力シート2!$D$3:$AO$103,29,0)),"")</f>
        <v/>
      </c>
      <c r="I38" s="578" t="s">
        <v>132</v>
      </c>
      <c r="J38" s="1276"/>
      <c r="K38" s="1276"/>
      <c r="L38" s="1258"/>
      <c r="M38" s="1258"/>
      <c r="N38" s="1261"/>
      <c r="O38" s="1372"/>
      <c r="P38" s="1373"/>
    </row>
    <row r="39" spans="1:28" ht="28" customHeight="1">
      <c r="A39" s="1277"/>
      <c r="B39" s="1376" t="str">
        <f>IFERROR(IF(B38="","",VLOOKUP(B38,入力シート2!$D$3:$AO$103,3,0)),"")</f>
        <v/>
      </c>
      <c r="C39" s="1377"/>
      <c r="D39" s="1277"/>
      <c r="E39" s="570" t="str">
        <f>IFERROR(IF(B38="","",VLOOKUP(B38,入力シート2!$D$3:$AO$103,7,0)),"")</f>
        <v/>
      </c>
      <c r="F39" s="571" t="str">
        <f>IFERROR(IF(B38="","",VLOOKUP(B38,入力シート2!$D$3:$AO$103,10,0)),"")</f>
        <v/>
      </c>
      <c r="G39" s="580" t="str">
        <f>IFERROR(IF(B38="","",VLOOKUP(B38,入力シート2!$D$3:$AO$103,16,0)),"")</f>
        <v/>
      </c>
      <c r="H39" s="581" t="str">
        <f>IFERROR(IF(B38="","",VLOOKUP(B38,入力シート2!$D$3:$AO$103,30,0)),"")</f>
        <v/>
      </c>
      <c r="I39" s="582" t="str">
        <f>IFERROR(IF(B38="","",VLOOKUP(B38,入力シート2!$D$3:$AO$103,31,0)),"")</f>
        <v/>
      </c>
      <c r="J39" s="1277"/>
      <c r="K39" s="1277"/>
      <c r="L39" s="1259"/>
      <c r="M39" s="1259"/>
      <c r="N39" s="1262"/>
      <c r="O39" s="1374"/>
      <c r="P39" s="1375"/>
    </row>
    <row r="40" spans="1:28" s="587" customFormat="1" ht="18" customHeight="1">
      <c r="A40" s="584" t="s">
        <v>162</v>
      </c>
      <c r="B40" s="585"/>
      <c r="C40" s="603"/>
      <c r="E40" s="588"/>
      <c r="F40" s="588"/>
      <c r="J40" s="604" t="s">
        <v>163</v>
      </c>
      <c r="K40" s="593" t="s">
        <v>164</v>
      </c>
      <c r="O40" s="589"/>
      <c r="P40" s="590"/>
      <c r="Q40" s="591"/>
      <c r="R40" s="592"/>
      <c r="U40" s="560"/>
      <c r="V40" s="560"/>
      <c r="W40" s="560"/>
    </row>
    <row r="41" spans="1:28" s="587" customFormat="1" ht="18" customHeight="1">
      <c r="A41" s="568"/>
      <c r="B41" s="593" t="s">
        <v>185</v>
      </c>
      <c r="E41" s="588"/>
      <c r="F41" s="588"/>
      <c r="J41" s="604"/>
      <c r="K41" s="593" t="s">
        <v>165</v>
      </c>
      <c r="O41" s="589"/>
      <c r="P41" s="533"/>
      <c r="Q41" s="558"/>
      <c r="R41" s="592"/>
    </row>
    <row r="42" spans="1:28" s="587" customFormat="1" ht="18" customHeight="1">
      <c r="A42" s="568"/>
      <c r="B42" s="593" t="s">
        <v>166</v>
      </c>
      <c r="E42" s="588"/>
      <c r="F42" s="588"/>
      <c r="J42" s="604"/>
      <c r="K42" s="593" t="s">
        <v>167</v>
      </c>
      <c r="O42" s="589"/>
      <c r="P42" s="533"/>
      <c r="Q42" s="558"/>
      <c r="R42" s="592"/>
      <c r="U42" s="560"/>
      <c r="V42" s="560"/>
      <c r="W42" s="560"/>
      <c r="X42" s="594"/>
    </row>
    <row r="43" spans="1:28" s="587" customFormat="1" ht="18" customHeight="1">
      <c r="A43" s="568"/>
      <c r="B43" s="593" t="s">
        <v>168</v>
      </c>
      <c r="E43" s="588"/>
      <c r="F43" s="588"/>
      <c r="J43" s="604" t="s">
        <v>169</v>
      </c>
      <c r="K43" s="593" t="s">
        <v>170</v>
      </c>
      <c r="O43" s="589"/>
      <c r="P43" s="590"/>
      <c r="Q43" s="558"/>
      <c r="R43" s="592"/>
      <c r="U43" s="560"/>
      <c r="V43" s="560"/>
      <c r="W43" s="560"/>
      <c r="X43" s="594"/>
    </row>
    <row r="44" spans="1:28" s="587" customFormat="1" ht="18" customHeight="1">
      <c r="A44" s="568"/>
      <c r="B44" s="593" t="s">
        <v>171</v>
      </c>
      <c r="E44" s="588"/>
      <c r="F44" s="588"/>
      <c r="J44" s="604" t="s">
        <v>172</v>
      </c>
      <c r="K44" s="593" t="s">
        <v>173</v>
      </c>
      <c r="O44" s="589"/>
      <c r="P44" s="590"/>
      <c r="Q44" s="558"/>
      <c r="R44" s="592"/>
      <c r="U44" s="560"/>
      <c r="V44" s="560"/>
      <c r="W44" s="560"/>
      <c r="X44" s="594"/>
    </row>
    <row r="45" spans="1:28" s="587" customFormat="1" ht="18" customHeight="1">
      <c r="A45" s="568"/>
      <c r="B45" s="593" t="s">
        <v>174</v>
      </c>
      <c r="E45" s="588"/>
      <c r="F45" s="588"/>
      <c r="J45" s="604"/>
      <c r="K45" s="593" t="s">
        <v>175</v>
      </c>
      <c r="O45" s="589"/>
      <c r="P45" s="589"/>
      <c r="Q45" s="558"/>
      <c r="R45" s="592"/>
      <c r="X45" s="594"/>
    </row>
    <row r="46" spans="1:28" s="587" customFormat="1" ht="18" customHeight="1">
      <c r="A46" s="568"/>
      <c r="B46" s="593" t="s">
        <v>186</v>
      </c>
      <c r="E46" s="588"/>
      <c r="F46" s="588"/>
      <c r="J46" s="604" t="s">
        <v>176</v>
      </c>
      <c r="K46" s="593" t="s">
        <v>177</v>
      </c>
      <c r="O46" s="589"/>
      <c r="P46" s="590"/>
      <c r="Q46" s="558"/>
      <c r="R46" s="592"/>
      <c r="X46" s="594"/>
    </row>
    <row r="47" spans="1:28" s="587" customFormat="1" ht="18" customHeight="1">
      <c r="A47" s="568"/>
      <c r="B47" s="593" t="s">
        <v>187</v>
      </c>
      <c r="E47" s="588"/>
      <c r="F47" s="588"/>
      <c r="J47" s="604" t="s">
        <v>178</v>
      </c>
      <c r="K47" s="593" t="s">
        <v>179</v>
      </c>
      <c r="O47" s="589"/>
      <c r="P47" s="590"/>
      <c r="Q47" s="558"/>
      <c r="R47" s="592"/>
    </row>
    <row r="48" spans="1:28" s="587" customFormat="1" ht="18" customHeight="1">
      <c r="A48" s="568"/>
      <c r="B48" s="593" t="s">
        <v>188</v>
      </c>
      <c r="E48" s="588"/>
      <c r="F48" s="588"/>
      <c r="J48" s="604" t="s">
        <v>180</v>
      </c>
      <c r="K48" s="593" t="s">
        <v>181</v>
      </c>
      <c r="O48" s="589"/>
      <c r="P48" s="590"/>
      <c r="Q48" s="558"/>
      <c r="R48" s="592"/>
      <c r="AB48" s="595"/>
    </row>
    <row r="49" spans="1:22" s="596" customFormat="1" ht="18" customHeight="1">
      <c r="A49" s="568"/>
      <c r="B49" s="593" t="s">
        <v>189</v>
      </c>
      <c r="E49" s="597"/>
      <c r="F49" s="597"/>
      <c r="J49" s="604" t="s">
        <v>182</v>
      </c>
      <c r="K49" s="593" t="s">
        <v>183</v>
      </c>
      <c r="O49" s="589"/>
      <c r="P49" s="590"/>
      <c r="Q49" s="558"/>
      <c r="R49" s="598"/>
    </row>
    <row r="50" spans="1:22" ht="18.75" customHeight="1">
      <c r="A50" s="1268" t="s">
        <v>194</v>
      </c>
      <c r="B50" s="1269"/>
      <c r="C50" s="1270"/>
    </row>
    <row r="51" spans="1:22" ht="32.25" customHeight="1">
      <c r="C51" s="1368" t="str">
        <f>工事情報入力!C$6</f>
        <v>道路改良工事・道路橋りょう改築工事合併工事（●●・Ｒ▲-▲）（週休２日）</v>
      </c>
      <c r="D51" s="1368"/>
      <c r="E51" s="1368"/>
      <c r="F51" s="1368"/>
      <c r="G51" s="536" t="s">
        <v>129</v>
      </c>
      <c r="M51" s="539" t="s">
        <v>131</v>
      </c>
      <c r="N51" s="540" t="s">
        <v>132</v>
      </c>
      <c r="O51" s="541"/>
    </row>
    <row r="52" spans="1:22" ht="22.5" customHeight="1">
      <c r="A52" s="1271" t="s">
        <v>19</v>
      </c>
      <c r="B52" s="1272"/>
      <c r="C52" s="1368" t="str">
        <f>工事情報入力!C$6</f>
        <v>道路改良工事・道路橋りょう改築工事合併工事（●●・Ｒ▲-▲）（週休２日）</v>
      </c>
      <c r="D52" s="1368"/>
      <c r="E52" s="1368"/>
      <c r="F52" s="1368"/>
      <c r="G52" s="1379">
        <f>入力シート2!$D$2</f>
        <v>45527</v>
      </c>
      <c r="H52" s="1379"/>
      <c r="N52" s="547" t="s">
        <v>134</v>
      </c>
      <c r="O52" s="548" t="str">
        <f>'作業員名簿(自動)'!Z52</f>
        <v/>
      </c>
      <c r="P52" s="545" t="s">
        <v>4</v>
      </c>
    </row>
    <row r="53" spans="1:22" ht="22.5" customHeight="1">
      <c r="A53" s="1263" t="s">
        <v>29</v>
      </c>
      <c r="B53" s="1264"/>
      <c r="C53" s="605" t="str">
        <f>IF(工事情報入力!C$7="","",工事情報入力!C$7)</f>
        <v>11111111111111</v>
      </c>
      <c r="D53" s="605" t="s">
        <v>132</v>
      </c>
      <c r="E53" s="599"/>
      <c r="F53" s="599"/>
      <c r="G53" s="550" t="s">
        <v>135</v>
      </c>
      <c r="H53" s="600" t="s">
        <v>195</v>
      </c>
      <c r="I53" s="1350">
        <f>工事情報入力!$C$26</f>
        <v>0</v>
      </c>
      <c r="J53" s="1350"/>
      <c r="K53" s="1350"/>
      <c r="L53" s="542"/>
      <c r="M53" s="554" t="str">
        <f>'作業員名簿(自動)'!X53</f>
        <v/>
      </c>
      <c r="N53" s="553">
        <f>'作業員名簿(自動)'!Y53</f>
        <v>0</v>
      </c>
      <c r="O53" s="553"/>
    </row>
    <row r="54" spans="1:22" ht="22.5" customHeight="1">
      <c r="A54" s="1263" t="s">
        <v>24</v>
      </c>
      <c r="B54" s="1264"/>
      <c r="C54" s="1265" t="str">
        <f>工事情報入力!C$10</f>
        <v>建設　太郎</v>
      </c>
      <c r="D54" s="1266"/>
      <c r="E54" s="601" t="s">
        <v>0</v>
      </c>
      <c r="F54" s="555"/>
      <c r="G54" s="533" t="s">
        <v>137</v>
      </c>
      <c r="H54" s="600" t="s">
        <v>196</v>
      </c>
      <c r="I54" s="1361" t="str">
        <f>工事情報入力!$C$27</f>
        <v/>
      </c>
      <c r="J54" s="1361"/>
      <c r="K54" s="1361"/>
      <c r="L54" s="542"/>
      <c r="M54" s="549" t="s">
        <v>139</v>
      </c>
      <c r="N54" s="559" t="str">
        <f>'作業員名簿(自動)'!Y54</f>
        <v/>
      </c>
      <c r="O54" s="602"/>
      <c r="P54" s="560" t="s">
        <v>132</v>
      </c>
    </row>
    <row r="55" spans="1:22" ht="23.25" customHeight="1">
      <c r="A55" s="1267" t="s">
        <v>132</v>
      </c>
      <c r="B55" s="1267"/>
      <c r="H55" s="1378"/>
      <c r="I55" s="1367"/>
      <c r="J55" s="1264"/>
      <c r="K55" s="1264"/>
      <c r="N55" s="544"/>
      <c r="O55" s="535"/>
      <c r="P55" s="545"/>
    </row>
    <row r="56" spans="1:22" ht="27" customHeight="1">
      <c r="A56" s="1306" t="s">
        <v>141</v>
      </c>
      <c r="B56" s="1307" t="s">
        <v>142</v>
      </c>
      <c r="C56" s="1307"/>
      <c r="D56" s="1305" t="s">
        <v>143</v>
      </c>
      <c r="E56" s="1294" t="s">
        <v>21</v>
      </c>
      <c r="F56" s="1295" t="s">
        <v>21</v>
      </c>
      <c r="G56" s="1305" t="s">
        <v>145</v>
      </c>
      <c r="H56" s="1327" t="s">
        <v>150</v>
      </c>
      <c r="I56" s="1328"/>
      <c r="J56" s="1312" t="s">
        <v>1359</v>
      </c>
      <c r="K56" s="1312" t="s">
        <v>1360</v>
      </c>
      <c r="L56" s="1321" t="s">
        <v>152</v>
      </c>
      <c r="M56" s="1322"/>
      <c r="N56" s="1323"/>
      <c r="O56" s="1338" t="s">
        <v>1323</v>
      </c>
      <c r="P56" s="1307"/>
    </row>
    <row r="57" spans="1:22" ht="27" customHeight="1">
      <c r="A57" s="1306"/>
      <c r="B57" s="1302" t="s">
        <v>153</v>
      </c>
      <c r="C57" s="1303"/>
      <c r="D57" s="1305"/>
      <c r="E57" s="1296"/>
      <c r="F57" s="1297"/>
      <c r="G57" s="1305"/>
      <c r="H57" s="1302" t="s">
        <v>156</v>
      </c>
      <c r="I57" s="1303"/>
      <c r="J57" s="1312"/>
      <c r="K57" s="1312"/>
      <c r="L57" s="1310" t="s">
        <v>22</v>
      </c>
      <c r="M57" s="1304" t="s">
        <v>23</v>
      </c>
      <c r="N57" s="1304" t="s">
        <v>158</v>
      </c>
      <c r="O57" s="1343" t="s">
        <v>159</v>
      </c>
      <c r="P57" s="1344"/>
    </row>
    <row r="58" spans="1:22" ht="27" customHeight="1">
      <c r="A58" s="1306"/>
      <c r="B58" s="1300" t="s">
        <v>30</v>
      </c>
      <c r="C58" s="1301"/>
      <c r="D58" s="1305"/>
      <c r="E58" s="1298"/>
      <c r="F58" s="1299"/>
      <c r="G58" s="1305"/>
      <c r="H58" s="1300" t="s">
        <v>160</v>
      </c>
      <c r="I58" s="1301"/>
      <c r="J58" s="1312"/>
      <c r="K58" s="1312"/>
      <c r="L58" s="1311"/>
      <c r="M58" s="1305"/>
      <c r="N58" s="1305"/>
      <c r="O58" s="1345"/>
      <c r="P58" s="1346"/>
    </row>
    <row r="59" spans="1:22" ht="28" customHeight="1">
      <c r="A59" s="1275">
        <f>'作業員名簿(自動)'!A59</f>
        <v>1</v>
      </c>
      <c r="B59" s="1278" t="str">
        <f>IFERROR(IF(B60="","",VLOOKUP(B60,入力シート2!$D$3:$AO$103,2,0)),"")</f>
        <v/>
      </c>
      <c r="C59" s="1279"/>
      <c r="D59" s="1280" t="str">
        <f>IFERROR(IF(B60="","",VLOOKUP(B60,入力シート2!$D$3:$AO$103,4,0)),"")</f>
        <v/>
      </c>
      <c r="E59" s="563" t="str">
        <f>IFERROR(IF(B60="","",VLOOKUP(B60,入力シート2!$D$3:$AO$103,5,0)),"")</f>
        <v/>
      </c>
      <c r="F59" s="564" t="str">
        <f>IFERROR(IF(B60="","",VLOOKUP(B60,入力シート2!$D$3:$AO$103,8,0)),"")</f>
        <v/>
      </c>
      <c r="G59" s="572" t="s">
        <v>161</v>
      </c>
      <c r="H59" s="574" t="str">
        <f>IFERROR(IF(B60="","",VLOOKUP(B60,入力シート2!$D$3:$AO$103,27,0)),"")</f>
        <v/>
      </c>
      <c r="I59" s="562" t="str">
        <f>IFERROR(IF(B60="","",VLOOKUP(B60,入力シート2!$D$3:$AO$103,28,0)),"")</f>
        <v/>
      </c>
      <c r="J59" s="1275" t="str">
        <f>IFERROR(IF(B60="","",VLOOKUP(B60,入力シート2!$D$3:$AO$103,34,0)),"")</f>
        <v/>
      </c>
      <c r="K59" s="1275" t="str">
        <f>IFERROR(IF(B60="","",VLOOKUP(B60,入力シート2!$D$3:$AO$103,35,0)),"")</f>
        <v/>
      </c>
      <c r="L59" s="1257" t="str">
        <f>IFERROR(IF(B60="","",VLOOKUP(B60,入力シート2!$D$3:$AO$103,36,0)),"")</f>
        <v/>
      </c>
      <c r="M59" s="1257" t="str">
        <f>IFERROR(IF(B60="","",VLOOKUP(B60,入力シート2!$D$3:$AO$103,37,0)),"")</f>
        <v/>
      </c>
      <c r="N59" s="1260" t="str">
        <f>IFERROR(IF(B60="","",VLOOKUP(B60,入力シート2!$D$3:$AO$103,38,0)),"")</f>
        <v/>
      </c>
      <c r="O59" s="1370"/>
      <c r="P59" s="1371"/>
    </row>
    <row r="60" spans="1:22" ht="28" customHeight="1">
      <c r="A60" s="1276"/>
      <c r="B60" s="1288">
        <f>'作業員名簿(自動)'!B60</f>
        <v>0</v>
      </c>
      <c r="C60" s="1289"/>
      <c r="D60" s="1276"/>
      <c r="E60" s="566" t="str">
        <f>IFERROR(IF(B60="","",VLOOKUP(B60,入力シート2!$D$3:$AO$103,6,0)),"")</f>
        <v/>
      </c>
      <c r="F60" s="567" t="str">
        <f>IFERROR(IF(B60="","",VLOOKUP(B60,入力シート2!$D$3:$AO$103,9,0)),"")</f>
        <v/>
      </c>
      <c r="G60" s="576" t="str">
        <f>IFERROR(IF(B60="","",VLOOKUP(B60,入力シート2!$D$3:$AO$103,15,0)),"")</f>
        <v/>
      </c>
      <c r="H60" s="577" t="str">
        <f>IFERROR(IF(B60="","",VLOOKUP(B60,入力シート2!$D$3:$AO$103,29,0)),"")</f>
        <v/>
      </c>
      <c r="I60" s="578" t="s">
        <v>132</v>
      </c>
      <c r="J60" s="1276"/>
      <c r="K60" s="1276"/>
      <c r="L60" s="1258"/>
      <c r="M60" s="1258"/>
      <c r="N60" s="1261"/>
      <c r="O60" s="1372"/>
      <c r="P60" s="1373"/>
    </row>
    <row r="61" spans="1:22" ht="28" customHeight="1">
      <c r="A61" s="1277"/>
      <c r="B61" s="1376" t="str">
        <f>IFERROR(IF(B60="","",VLOOKUP(B60,入力シート2!$D$3:$AO$103,3,0)),"")</f>
        <v/>
      </c>
      <c r="C61" s="1377"/>
      <c r="D61" s="1277"/>
      <c r="E61" s="570" t="str">
        <f>IFERROR(IF(B60="","",VLOOKUP(B60,入力シート2!$D$3:$AO$103,7,0)),"")</f>
        <v/>
      </c>
      <c r="F61" s="571" t="str">
        <f>IFERROR(IF(B60="","",VLOOKUP(B60,入力シート2!$D$3:$AO$103,10,0)),"")</f>
        <v/>
      </c>
      <c r="G61" s="580" t="str">
        <f>IFERROR(IF(B60="","",VLOOKUP(B60,入力シート2!$D$3:$AO$103,16,0)),"")</f>
        <v/>
      </c>
      <c r="H61" s="581" t="str">
        <f>IFERROR(IF(B60="","",VLOOKUP(B60,入力シート2!$D$3:$AO$103,30,0)),"")</f>
        <v/>
      </c>
      <c r="I61" s="582" t="str">
        <f>IFERROR(IF(B60="","",VLOOKUP(B60,入力シート2!$D$3:$AO$103,31,0)),"")</f>
        <v/>
      </c>
      <c r="J61" s="1277"/>
      <c r="K61" s="1277"/>
      <c r="L61" s="1259"/>
      <c r="M61" s="1259"/>
      <c r="N61" s="1262"/>
      <c r="O61" s="1374"/>
      <c r="P61" s="1375"/>
    </row>
    <row r="62" spans="1:22" s="583" customFormat="1" ht="28" customHeight="1">
      <c r="A62" s="1275">
        <f>'作業員名簿(自動)'!A62</f>
        <v>2</v>
      </c>
      <c r="B62" s="1278" t="str">
        <f>IFERROR(IF(B63="","",VLOOKUP(B63,入力シート2!$D$3:$AO$103,2,0)),"")</f>
        <v/>
      </c>
      <c r="C62" s="1279"/>
      <c r="D62" s="1280" t="str">
        <f>IFERROR(IF(B63="","",VLOOKUP(B63,入力シート2!$D$3:$AO$103,4,0)),"")</f>
        <v/>
      </c>
      <c r="E62" s="563" t="str">
        <f>IFERROR(IF(B63="","",VLOOKUP(B63,入力シート2!$D$3:$AO$103,5,0)),"")</f>
        <v/>
      </c>
      <c r="F62" s="564" t="str">
        <f>IFERROR(IF(B63="","",VLOOKUP(B63,入力シート2!$D$3:$AO$103,8,0)),"")</f>
        <v/>
      </c>
      <c r="G62" s="572" t="s">
        <v>161</v>
      </c>
      <c r="H62" s="574" t="str">
        <f>IFERROR(IF(B63="","",VLOOKUP(B63,入力シート2!$D$3:$AO$103,27,0)),"")</f>
        <v/>
      </c>
      <c r="I62" s="562" t="str">
        <f>IFERROR(IF(B63="","",VLOOKUP(B63,入力シート2!$D$3:$AO$103,28,0)),"")</f>
        <v/>
      </c>
      <c r="J62" s="1275" t="str">
        <f>IFERROR(IF(B63="","",VLOOKUP(B63,入力シート2!$D$3:$AO$103,34,0)),"")</f>
        <v/>
      </c>
      <c r="K62" s="1275" t="str">
        <f>IFERROR(IF(B63="","",VLOOKUP(B63,入力シート2!$D$3:$AO$103,35,0)),"")</f>
        <v/>
      </c>
      <c r="L62" s="1257" t="str">
        <f>IFERROR(IF(B63="","",VLOOKUP(B63,入力シート2!$D$3:$AO$103,36,0)),"")</f>
        <v/>
      </c>
      <c r="M62" s="1257" t="str">
        <f>IFERROR(IF(B63="","",VLOOKUP(B63,入力シート2!$D$3:$AO$103,37,0)),"")</f>
        <v/>
      </c>
      <c r="N62" s="1260" t="str">
        <f>IFERROR(IF(B63="","",VLOOKUP(B63,入力シート2!$D$3:$AO$103,38,0)),"")</f>
        <v/>
      </c>
      <c r="O62" s="1370"/>
      <c r="P62" s="1371"/>
      <c r="Q62" s="533"/>
      <c r="R62" s="533"/>
      <c r="S62" s="533"/>
      <c r="T62" s="533"/>
      <c r="U62" s="533"/>
      <c r="V62" s="533"/>
    </row>
    <row r="63" spans="1:22" s="583" customFormat="1" ht="28" customHeight="1">
      <c r="A63" s="1276"/>
      <c r="B63" s="1288">
        <f>'作業員名簿(自動)'!B63</f>
        <v>0</v>
      </c>
      <c r="C63" s="1289"/>
      <c r="D63" s="1276"/>
      <c r="E63" s="566" t="str">
        <f>IFERROR(IF(B63="","",VLOOKUP(B63,入力シート2!$D$3:$AO$103,6,0)),"")</f>
        <v/>
      </c>
      <c r="F63" s="567" t="str">
        <f>IFERROR(IF(B63="","",VLOOKUP(B63,入力シート2!$D$3:$AO$103,9,0)),"")</f>
        <v/>
      </c>
      <c r="G63" s="576" t="str">
        <f>IFERROR(IF(B63="","",VLOOKUP(B63,入力シート2!$D$3:$AO$103,15,0)),"")</f>
        <v/>
      </c>
      <c r="H63" s="577" t="str">
        <f>IFERROR(IF(B63="","",VLOOKUP(B63,入力シート2!$D$3:$AO$103,29,0)),"")</f>
        <v/>
      </c>
      <c r="I63" s="578" t="s">
        <v>132</v>
      </c>
      <c r="J63" s="1276"/>
      <c r="K63" s="1276"/>
      <c r="L63" s="1258"/>
      <c r="M63" s="1258"/>
      <c r="N63" s="1261"/>
      <c r="O63" s="1372"/>
      <c r="P63" s="1373"/>
      <c r="Q63" s="533"/>
      <c r="R63" s="533"/>
      <c r="S63" s="533"/>
      <c r="T63" s="533"/>
      <c r="U63" s="533"/>
      <c r="V63" s="533"/>
    </row>
    <row r="64" spans="1:22" s="583" customFormat="1" ht="28" customHeight="1">
      <c r="A64" s="1277"/>
      <c r="B64" s="1376" t="str">
        <f>IFERROR(IF(B63="","",VLOOKUP(B63,入力シート2!$D$3:$AO$103,3,0)),"")</f>
        <v/>
      </c>
      <c r="C64" s="1377"/>
      <c r="D64" s="1277"/>
      <c r="E64" s="570" t="str">
        <f>IFERROR(IF(B63="","",VLOOKUP(B63,入力シート2!$D$3:$AO$103,7,0)),"")</f>
        <v/>
      </c>
      <c r="F64" s="571" t="str">
        <f>IFERROR(IF(B63="","",VLOOKUP(B63,入力シート2!$D$3:$AO$103,10,0)),"")</f>
        <v/>
      </c>
      <c r="G64" s="580" t="str">
        <f>IFERROR(IF(B63="","",VLOOKUP(B63,入力シート2!$D$3:$AO$103,16,0)),"")</f>
        <v/>
      </c>
      <c r="H64" s="581" t="str">
        <f>IFERROR(IF(B63="","",VLOOKUP(B63,入力シート2!$D$3:$AO$103,30,0)),"")</f>
        <v/>
      </c>
      <c r="I64" s="582" t="str">
        <f>IFERROR(IF(B63="","",VLOOKUP(B63,入力シート2!$D$3:$AO$103,31,0)),"")</f>
        <v/>
      </c>
      <c r="J64" s="1277"/>
      <c r="K64" s="1277"/>
      <c r="L64" s="1259"/>
      <c r="M64" s="1259"/>
      <c r="N64" s="1262"/>
      <c r="O64" s="1374"/>
      <c r="P64" s="1375"/>
      <c r="Q64" s="533"/>
      <c r="R64" s="533"/>
      <c r="S64" s="533"/>
      <c r="T64" s="533"/>
      <c r="U64" s="533"/>
      <c r="V64" s="533"/>
    </row>
    <row r="65" spans="1:16" ht="28" customHeight="1">
      <c r="A65" s="1275">
        <f>'作業員名簿(自動)'!A65</f>
        <v>3</v>
      </c>
      <c r="B65" s="1278" t="str">
        <f>IFERROR(IF(B66="","",VLOOKUP(B66,入力シート2!$D$3:$AO$103,2,0)),"")</f>
        <v/>
      </c>
      <c r="C65" s="1279"/>
      <c r="D65" s="1280" t="str">
        <f>IFERROR(IF(B66="","",VLOOKUP(B66,入力シート2!$D$3:$AO$103,4,0)),"")</f>
        <v/>
      </c>
      <c r="E65" s="563" t="str">
        <f>IFERROR(IF(B66="","",VLOOKUP(B66,入力シート2!$D$3:$AO$103,5,0)),"")</f>
        <v/>
      </c>
      <c r="F65" s="564" t="str">
        <f>IFERROR(IF(B66="","",VLOOKUP(B66,入力シート2!$D$3:$AO$103,8,0)),"")</f>
        <v/>
      </c>
      <c r="G65" s="572" t="s">
        <v>161</v>
      </c>
      <c r="H65" s="574" t="str">
        <f>IFERROR(IF(B66="","",VLOOKUP(B66,入力シート2!$D$3:$AO$103,27,0)),"")</f>
        <v/>
      </c>
      <c r="I65" s="562" t="str">
        <f>IFERROR(IF(B66="","",VLOOKUP(B66,入力シート2!$D$3:$AO$103,28,0)),"")</f>
        <v/>
      </c>
      <c r="J65" s="1275" t="str">
        <f>IFERROR(IF(B66="","",VLOOKUP(B66,入力シート2!$D$3:$AO$103,34,0)),"")</f>
        <v/>
      </c>
      <c r="K65" s="1275" t="str">
        <f>IFERROR(IF(B66="","",VLOOKUP(B66,入力シート2!$D$3:$AO$103,35,0)),"")</f>
        <v/>
      </c>
      <c r="L65" s="1257" t="str">
        <f>IFERROR(IF(B66="","",VLOOKUP(B66,入力シート2!$D$3:$AO$103,36,0)),"")</f>
        <v/>
      </c>
      <c r="M65" s="1257" t="str">
        <f>IFERROR(IF(B66="","",VLOOKUP(B66,入力シート2!$D$3:$AO$103,37,0)),"")</f>
        <v/>
      </c>
      <c r="N65" s="1260" t="str">
        <f>IFERROR(IF(B66="","",VLOOKUP(B66,入力シート2!$D$3:$AO$103,38,0)),"")</f>
        <v/>
      </c>
      <c r="O65" s="1370"/>
      <c r="P65" s="1371"/>
    </row>
    <row r="66" spans="1:16" ht="28" customHeight="1">
      <c r="A66" s="1276"/>
      <c r="B66" s="1288">
        <f>'作業員名簿(自動)'!B66</f>
        <v>0</v>
      </c>
      <c r="C66" s="1289"/>
      <c r="D66" s="1276"/>
      <c r="E66" s="566" t="str">
        <f>IFERROR(IF(B66="","",VLOOKUP(B66,入力シート2!$D$3:$AO$103,6,0)),"")</f>
        <v/>
      </c>
      <c r="F66" s="567" t="str">
        <f>IFERROR(IF(B66="","",VLOOKUP(B66,入力シート2!$D$3:$AO$103,9,0)),"")</f>
        <v/>
      </c>
      <c r="G66" s="576" t="str">
        <f>IFERROR(IF(B66="","",VLOOKUP(B66,入力シート2!$D$3:$AO$103,15,0)),"")</f>
        <v/>
      </c>
      <c r="H66" s="577" t="str">
        <f>IFERROR(IF(B66="","",VLOOKUP(B66,入力シート2!$D$3:$AO$103,29,0)),"")</f>
        <v/>
      </c>
      <c r="I66" s="578" t="s">
        <v>132</v>
      </c>
      <c r="J66" s="1276"/>
      <c r="K66" s="1276"/>
      <c r="L66" s="1258"/>
      <c r="M66" s="1258"/>
      <c r="N66" s="1261"/>
      <c r="O66" s="1372"/>
      <c r="P66" s="1373"/>
    </row>
    <row r="67" spans="1:16" ht="28" customHeight="1">
      <c r="A67" s="1277"/>
      <c r="B67" s="1376" t="str">
        <f>IFERROR(IF(B66="","",VLOOKUP(B66,入力シート2!$D$3:$AO$103,3,0)),"")</f>
        <v/>
      </c>
      <c r="C67" s="1377"/>
      <c r="D67" s="1277"/>
      <c r="E67" s="570" t="str">
        <f>IFERROR(IF(B66="","",VLOOKUP(B66,入力シート2!$D$3:$AO$103,7,0)),"")</f>
        <v/>
      </c>
      <c r="F67" s="571" t="str">
        <f>IFERROR(IF(B66="","",VLOOKUP(B66,入力シート2!$D$3:$AO$103,10,0)),"")</f>
        <v/>
      </c>
      <c r="G67" s="580" t="str">
        <f>IFERROR(IF(B66="","",VLOOKUP(B66,入力シート2!$D$3:$AO$103,16,0)),"")</f>
        <v/>
      </c>
      <c r="H67" s="581" t="str">
        <f>IFERROR(IF(B66="","",VLOOKUP(B66,入力シート2!$D$3:$AO$103,30,0)),"")</f>
        <v/>
      </c>
      <c r="I67" s="582" t="str">
        <f>IFERROR(IF(B66="","",VLOOKUP(B66,入力シート2!$D$3:$AO$103,31,0)),"")</f>
        <v/>
      </c>
      <c r="J67" s="1277"/>
      <c r="K67" s="1277"/>
      <c r="L67" s="1259"/>
      <c r="M67" s="1259"/>
      <c r="N67" s="1262"/>
      <c r="O67" s="1374"/>
      <c r="P67" s="1375"/>
    </row>
    <row r="68" spans="1:16" ht="28" customHeight="1">
      <c r="A68" s="1275">
        <f>'作業員名簿(自動)'!A68</f>
        <v>4</v>
      </c>
      <c r="B68" s="1278" t="str">
        <f>IFERROR(IF(B69="","",VLOOKUP(B69,入力シート2!$D$3:$AO$103,2,0)),"")</f>
        <v/>
      </c>
      <c r="C68" s="1279"/>
      <c r="D68" s="1280" t="str">
        <f>IFERROR(IF(B69="","",VLOOKUP(B69,入力シート2!$D$3:$AO$103,4,0)),"")</f>
        <v/>
      </c>
      <c r="E68" s="563" t="str">
        <f>IFERROR(IF(B69="","",VLOOKUP(B69,入力シート2!$D$3:$AO$103,5,0)),"")</f>
        <v/>
      </c>
      <c r="F68" s="564" t="str">
        <f>IFERROR(IF(B69="","",VLOOKUP(B69,入力シート2!$D$3:$AO$103,8,0)),"")</f>
        <v/>
      </c>
      <c r="G68" s="572" t="s">
        <v>161</v>
      </c>
      <c r="H68" s="574" t="str">
        <f>IFERROR(IF(B69="","",VLOOKUP(B69,入力シート2!$D$3:$AO$103,27,0)),"")</f>
        <v/>
      </c>
      <c r="I68" s="562" t="str">
        <f>IFERROR(IF(B69="","",VLOOKUP(B69,入力シート2!$D$3:$AO$103,28,0)),"")</f>
        <v/>
      </c>
      <c r="J68" s="1275" t="str">
        <f>IFERROR(IF(B69="","",VLOOKUP(B69,入力シート2!$D$3:$AO$103,34,0)),"")</f>
        <v/>
      </c>
      <c r="K68" s="1275" t="str">
        <f>IFERROR(IF(B69="","",VLOOKUP(B69,入力シート2!$D$3:$AO$103,35,0)),"")</f>
        <v/>
      </c>
      <c r="L68" s="1257" t="str">
        <f>IFERROR(IF(B69="","",VLOOKUP(B69,入力シート2!$D$3:$AO$103,36,0)),"")</f>
        <v/>
      </c>
      <c r="M68" s="1257" t="str">
        <f>IFERROR(IF(B69="","",VLOOKUP(B69,入力シート2!$D$3:$AO$103,37,0)),"")</f>
        <v/>
      </c>
      <c r="N68" s="1260" t="str">
        <f>IFERROR(IF(B69="","",VLOOKUP(B69,入力シート2!$D$3:$AO$103,38,0)),"")</f>
        <v/>
      </c>
      <c r="O68" s="1370"/>
      <c r="P68" s="1371"/>
    </row>
    <row r="69" spans="1:16" ht="28" customHeight="1">
      <c r="A69" s="1276"/>
      <c r="B69" s="1288">
        <f>'作業員名簿(自動)'!B69</f>
        <v>0</v>
      </c>
      <c r="C69" s="1289"/>
      <c r="D69" s="1276"/>
      <c r="E69" s="566" t="str">
        <f>IFERROR(IF(B69="","",VLOOKUP(B69,入力シート2!$D$3:$AO$103,6,0)),"")</f>
        <v/>
      </c>
      <c r="F69" s="567" t="str">
        <f>IFERROR(IF(B69="","",VLOOKUP(B69,入力シート2!$D$3:$AO$103,9,0)),"")</f>
        <v/>
      </c>
      <c r="G69" s="576" t="str">
        <f>IFERROR(IF(B69="","",VLOOKUP(B69,入力シート2!$D$3:$AO$103,15,0)),"")</f>
        <v/>
      </c>
      <c r="H69" s="577" t="str">
        <f>IFERROR(IF(B69="","",VLOOKUP(B69,入力シート2!$D$3:$AO$103,29,0)),"")</f>
        <v/>
      </c>
      <c r="I69" s="578" t="s">
        <v>132</v>
      </c>
      <c r="J69" s="1276"/>
      <c r="K69" s="1276"/>
      <c r="L69" s="1258"/>
      <c r="M69" s="1258"/>
      <c r="N69" s="1261"/>
      <c r="O69" s="1372"/>
      <c r="P69" s="1373"/>
    </row>
    <row r="70" spans="1:16" ht="28" customHeight="1">
      <c r="A70" s="1277"/>
      <c r="B70" s="1376" t="str">
        <f>IFERROR(IF(B69="","",VLOOKUP(B69,入力シート2!$D$3:$AO$103,3,0)),"")</f>
        <v/>
      </c>
      <c r="C70" s="1377"/>
      <c r="D70" s="1277"/>
      <c r="E70" s="570" t="str">
        <f>IFERROR(IF(B69="","",VLOOKUP(B69,入力シート2!$D$3:$AO$103,7,0)),"")</f>
        <v/>
      </c>
      <c r="F70" s="571" t="str">
        <f>IFERROR(IF(B69="","",VLOOKUP(B69,入力シート2!$D$3:$AO$103,10,0)),"")</f>
        <v/>
      </c>
      <c r="G70" s="580" t="str">
        <f>IFERROR(IF(B69="","",VLOOKUP(B69,入力シート2!$D$3:$AO$103,16,0)),"")</f>
        <v/>
      </c>
      <c r="H70" s="581" t="str">
        <f>IFERROR(IF(B69="","",VLOOKUP(B69,入力シート2!$D$3:$AO$103,30,0)),"")</f>
        <v/>
      </c>
      <c r="I70" s="582" t="str">
        <f>IFERROR(IF(B69="","",VLOOKUP(B69,入力シート2!$D$3:$AO$103,31,0)),"")</f>
        <v/>
      </c>
      <c r="J70" s="1277"/>
      <c r="K70" s="1277"/>
      <c r="L70" s="1259"/>
      <c r="M70" s="1259"/>
      <c r="N70" s="1262"/>
      <c r="O70" s="1374"/>
      <c r="P70" s="1375"/>
    </row>
    <row r="71" spans="1:16" ht="28" customHeight="1">
      <c r="A71" s="1275">
        <f>'作業員名簿(自動)'!A71</f>
        <v>5</v>
      </c>
      <c r="B71" s="1278" t="str">
        <f>IFERROR(IF(B72="","",VLOOKUP(B72,入力シート2!$D$3:$AO$103,2,0)),"")</f>
        <v/>
      </c>
      <c r="C71" s="1279"/>
      <c r="D71" s="1280" t="str">
        <f>IFERROR(IF(B72="","",VLOOKUP(B72,入力シート2!$D$3:$AO$103,4,0)),"")</f>
        <v/>
      </c>
      <c r="E71" s="563" t="str">
        <f>IFERROR(IF(B72="","",VLOOKUP(B72,入力シート2!$D$3:$AO$103,5,0)),"")</f>
        <v/>
      </c>
      <c r="F71" s="564" t="str">
        <f>IFERROR(IF(B72="","",VLOOKUP(B72,入力シート2!$D$3:$AO$103,8,0)),"")</f>
        <v/>
      </c>
      <c r="G71" s="572" t="s">
        <v>161</v>
      </c>
      <c r="H71" s="574" t="str">
        <f>IFERROR(IF(B72="","",VLOOKUP(B72,入力シート2!$D$3:$AO$103,27,0)),"")</f>
        <v/>
      </c>
      <c r="I71" s="562" t="str">
        <f>IFERROR(IF(B72="","",VLOOKUP(B72,入力シート2!$D$3:$AO$103,28,0)),"")</f>
        <v/>
      </c>
      <c r="J71" s="1275" t="str">
        <f>IFERROR(IF(B72="","",VLOOKUP(B72,入力シート2!$D$3:$AO$103,34,0)),"")</f>
        <v/>
      </c>
      <c r="K71" s="1275" t="str">
        <f>IFERROR(IF(B72="","",VLOOKUP(B72,入力シート2!$D$3:$AO$103,35,0)),"")</f>
        <v/>
      </c>
      <c r="L71" s="1257" t="str">
        <f>IFERROR(IF(B72="","",VLOOKUP(B72,入力シート2!$D$3:$AO$103,36,0)),"")</f>
        <v/>
      </c>
      <c r="M71" s="1257" t="str">
        <f>IFERROR(IF(B72="","",VLOOKUP(B72,入力シート2!$D$3:$AO$103,37,0)),"")</f>
        <v/>
      </c>
      <c r="N71" s="1260" t="str">
        <f>IFERROR(IF(B72="","",VLOOKUP(B72,入力シート2!$D$3:$AO$103,38,0)),"")</f>
        <v/>
      </c>
      <c r="O71" s="1370"/>
      <c r="P71" s="1371"/>
    </row>
    <row r="72" spans="1:16" ht="28" customHeight="1">
      <c r="A72" s="1276"/>
      <c r="B72" s="1288">
        <f>'作業員名簿(自動)'!B72</f>
        <v>0</v>
      </c>
      <c r="C72" s="1289"/>
      <c r="D72" s="1276"/>
      <c r="E72" s="566" t="str">
        <f>IFERROR(IF(B72="","",VLOOKUP(B72,入力シート2!$D$3:$AO$103,6,0)),"")</f>
        <v/>
      </c>
      <c r="F72" s="567" t="str">
        <f>IFERROR(IF(B72="","",VLOOKUP(B72,入力シート2!$D$3:$AO$103,9,0)),"")</f>
        <v/>
      </c>
      <c r="G72" s="576" t="str">
        <f>IFERROR(IF(B72="","",VLOOKUP(B72,入力シート2!$D$3:$AO$103,15,0)),"")</f>
        <v/>
      </c>
      <c r="H72" s="577" t="str">
        <f>IFERROR(IF(B72="","",VLOOKUP(B72,入力シート2!$D$3:$AO$103,29,0)),"")</f>
        <v/>
      </c>
      <c r="I72" s="578" t="s">
        <v>132</v>
      </c>
      <c r="J72" s="1276"/>
      <c r="K72" s="1276"/>
      <c r="L72" s="1258"/>
      <c r="M72" s="1258"/>
      <c r="N72" s="1261"/>
      <c r="O72" s="1372"/>
      <c r="P72" s="1373"/>
    </row>
    <row r="73" spans="1:16" ht="28" customHeight="1">
      <c r="A73" s="1277"/>
      <c r="B73" s="1376" t="str">
        <f>IFERROR(IF(B72="","",VLOOKUP(B72,入力シート2!$D$3:$AO$103,3,0)),"")</f>
        <v/>
      </c>
      <c r="C73" s="1377"/>
      <c r="D73" s="1277"/>
      <c r="E73" s="570" t="str">
        <f>IFERROR(IF(B72="","",VLOOKUP(B72,入力シート2!$D$3:$AO$103,7,0)),"")</f>
        <v/>
      </c>
      <c r="F73" s="571" t="str">
        <f>IFERROR(IF(B72="","",VLOOKUP(B72,入力シート2!$D$3:$AO$103,10,0)),"")</f>
        <v/>
      </c>
      <c r="G73" s="580" t="str">
        <f>IFERROR(IF(B72="","",VLOOKUP(B72,入力シート2!$D$3:$AO$103,16,0)),"")</f>
        <v/>
      </c>
      <c r="H73" s="581" t="str">
        <f>IFERROR(IF(B72="","",VLOOKUP(B72,入力シート2!$D$3:$AO$103,30,0)),"")</f>
        <v/>
      </c>
      <c r="I73" s="582" t="str">
        <f>IFERROR(IF(B72="","",VLOOKUP(B72,入力シート2!$D$3:$AO$103,31,0)),"")</f>
        <v/>
      </c>
      <c r="J73" s="1277"/>
      <c r="K73" s="1277"/>
      <c r="L73" s="1259"/>
      <c r="M73" s="1259"/>
      <c r="N73" s="1262"/>
      <c r="O73" s="1374"/>
      <c r="P73" s="1375"/>
    </row>
    <row r="74" spans="1:16" ht="28" customHeight="1">
      <c r="A74" s="1275">
        <f>'作業員名簿(自動)'!A74</f>
        <v>6</v>
      </c>
      <c r="B74" s="1278" t="str">
        <f>IFERROR(IF(B75="","",VLOOKUP(B75,入力シート2!$D$3:$AO$103,2,0)),"")</f>
        <v/>
      </c>
      <c r="C74" s="1279"/>
      <c r="D74" s="1280" t="str">
        <f>IFERROR(IF(B75="","",VLOOKUP(B75,入力シート2!$D$3:$AO$103,4,0)),"")</f>
        <v/>
      </c>
      <c r="E74" s="563" t="str">
        <f>IFERROR(IF(B75="","",VLOOKUP(B75,入力シート2!$D$3:$AO$103,5,0)),"")</f>
        <v/>
      </c>
      <c r="F74" s="564" t="str">
        <f>IFERROR(IF(B75="","",VLOOKUP(B75,入力シート2!$D$3:$AO$103,8,0)),"")</f>
        <v/>
      </c>
      <c r="G74" s="572" t="s">
        <v>161</v>
      </c>
      <c r="H74" s="574" t="str">
        <f>IFERROR(IF(B75="","",VLOOKUP(B75,入力シート2!$D$3:$AO$103,27,0)),"")</f>
        <v/>
      </c>
      <c r="I74" s="562" t="str">
        <f>IFERROR(IF(B75="","",VLOOKUP(B75,入力シート2!$D$3:$AO$103,28,0)),"")</f>
        <v/>
      </c>
      <c r="J74" s="1275" t="str">
        <f>IFERROR(IF(B75="","",VLOOKUP(B75,入力シート2!$D$3:$AO$103,34,0)),"")</f>
        <v/>
      </c>
      <c r="K74" s="1275" t="str">
        <f>IFERROR(IF(B75="","",VLOOKUP(B75,入力シート2!$D$3:$AO$103,35,0)),"")</f>
        <v/>
      </c>
      <c r="L74" s="1257" t="str">
        <f>IFERROR(IF(B75="","",VLOOKUP(B75,入力シート2!$D$3:$AO$103,36,0)),"")</f>
        <v/>
      </c>
      <c r="M74" s="1257" t="str">
        <f>IFERROR(IF(B75="","",VLOOKUP(B75,入力シート2!$D$3:$AO$103,37,0)),"")</f>
        <v/>
      </c>
      <c r="N74" s="1260" t="str">
        <f>IFERROR(IF(B75="","",VLOOKUP(B75,入力シート2!$D$3:$AO$103,38,0)),"")</f>
        <v/>
      </c>
      <c r="O74" s="1370"/>
      <c r="P74" s="1371"/>
    </row>
    <row r="75" spans="1:16" ht="28" customHeight="1">
      <c r="A75" s="1276"/>
      <c r="B75" s="1288">
        <f>'作業員名簿(自動)'!B75</f>
        <v>0</v>
      </c>
      <c r="C75" s="1289"/>
      <c r="D75" s="1276"/>
      <c r="E75" s="566" t="str">
        <f>IFERROR(IF(B75="","",VLOOKUP(B75,入力シート2!$D$3:$AO$103,6,0)),"")</f>
        <v/>
      </c>
      <c r="F75" s="567" t="str">
        <f>IFERROR(IF(B75="","",VLOOKUP(B75,入力シート2!$D$3:$AO$103,9,0)),"")</f>
        <v/>
      </c>
      <c r="G75" s="576" t="str">
        <f>IFERROR(IF(B75="","",VLOOKUP(B75,入力シート2!$D$3:$AO$103,15,0)),"")</f>
        <v/>
      </c>
      <c r="H75" s="577" t="str">
        <f>IFERROR(IF(B75="","",VLOOKUP(B75,入力シート2!$D$3:$AO$103,29,0)),"")</f>
        <v/>
      </c>
      <c r="I75" s="578" t="s">
        <v>132</v>
      </c>
      <c r="J75" s="1276"/>
      <c r="K75" s="1276"/>
      <c r="L75" s="1258"/>
      <c r="M75" s="1258"/>
      <c r="N75" s="1261"/>
      <c r="O75" s="1372"/>
      <c r="P75" s="1373"/>
    </row>
    <row r="76" spans="1:16" ht="28" customHeight="1">
      <c r="A76" s="1277"/>
      <c r="B76" s="1376" t="str">
        <f>IFERROR(IF(B75="","",VLOOKUP(B75,入力シート2!$D$3:$AO$103,3,0)),"")</f>
        <v/>
      </c>
      <c r="C76" s="1377"/>
      <c r="D76" s="1277"/>
      <c r="E76" s="570" t="str">
        <f>IFERROR(IF(B75="","",VLOOKUP(B75,入力シート2!$D$3:$AO$103,7,0)),"")</f>
        <v/>
      </c>
      <c r="F76" s="571" t="str">
        <f>IFERROR(IF(B75="","",VLOOKUP(B75,入力シート2!$D$3:$AO$103,10,0)),"")</f>
        <v/>
      </c>
      <c r="G76" s="580" t="str">
        <f>IFERROR(IF(B75="","",VLOOKUP(B75,入力シート2!$D$3:$AO$103,16,0)),"")</f>
        <v/>
      </c>
      <c r="H76" s="581" t="str">
        <f>IFERROR(IF(B75="","",VLOOKUP(B75,入力シート2!$D$3:$AO$103,30,0)),"")</f>
        <v/>
      </c>
      <c r="I76" s="582" t="str">
        <f>IFERROR(IF(B75="","",VLOOKUP(B75,入力シート2!$D$3:$AO$103,31,0)),"")</f>
        <v/>
      </c>
      <c r="J76" s="1277"/>
      <c r="K76" s="1277"/>
      <c r="L76" s="1259"/>
      <c r="M76" s="1259"/>
      <c r="N76" s="1262"/>
      <c r="O76" s="1374"/>
      <c r="P76" s="1375"/>
    </row>
    <row r="77" spans="1:16" ht="28" customHeight="1">
      <c r="A77" s="1275">
        <f>'作業員名簿(自動)'!A77</f>
        <v>7</v>
      </c>
      <c r="B77" s="1278" t="str">
        <f>IFERROR(IF(B78="","",VLOOKUP(B78,入力シート2!$D$3:$AO$103,2,0)),"")</f>
        <v/>
      </c>
      <c r="C77" s="1279"/>
      <c r="D77" s="1280" t="str">
        <f>IFERROR(IF(B78="","",VLOOKUP(B78,入力シート2!$D$3:$AO$103,4,0)),"")</f>
        <v/>
      </c>
      <c r="E77" s="563" t="str">
        <f>IFERROR(IF(B78="","",VLOOKUP(B78,入力シート2!$D$3:$AO$103,5,0)),"")</f>
        <v/>
      </c>
      <c r="F77" s="564" t="str">
        <f>IFERROR(IF(B78="","",VLOOKUP(B78,入力シート2!$D$3:$AO$103,8,0)),"")</f>
        <v/>
      </c>
      <c r="G77" s="572" t="s">
        <v>161</v>
      </c>
      <c r="H77" s="574" t="str">
        <f>IFERROR(IF(B78="","",VLOOKUP(B78,入力シート2!$D$3:$AO$103,27,0)),"")</f>
        <v/>
      </c>
      <c r="I77" s="562" t="str">
        <f>IFERROR(IF(B78="","",VLOOKUP(B78,入力シート2!$D$3:$AO$103,28,0)),"")</f>
        <v/>
      </c>
      <c r="J77" s="1275" t="str">
        <f>IFERROR(IF(B78="","",VLOOKUP(B78,入力シート2!$D$3:$AO$103,34,0)),"")</f>
        <v/>
      </c>
      <c r="K77" s="1275" t="str">
        <f>IFERROR(IF(B78="","",VLOOKUP(B78,入力シート2!$D$3:$AO$103,35,0)),"")</f>
        <v/>
      </c>
      <c r="L77" s="1257" t="str">
        <f>IFERROR(IF(B78="","",VLOOKUP(B78,入力シート2!$D$3:$AO$103,36,0)),"")</f>
        <v/>
      </c>
      <c r="M77" s="1257" t="str">
        <f>IFERROR(IF(B78="","",VLOOKUP(B78,入力シート2!$D$3:$AO$103,37,0)),"")</f>
        <v/>
      </c>
      <c r="N77" s="1260" t="str">
        <f>IFERROR(IF(B78="","",VLOOKUP(B78,入力シート2!$D$3:$AO$103,38,0)),"")</f>
        <v/>
      </c>
      <c r="O77" s="1370"/>
      <c r="P77" s="1371"/>
    </row>
    <row r="78" spans="1:16" ht="28" customHeight="1">
      <c r="A78" s="1276"/>
      <c r="B78" s="1288">
        <f>'作業員名簿(自動)'!B78</f>
        <v>0</v>
      </c>
      <c r="C78" s="1289"/>
      <c r="D78" s="1276"/>
      <c r="E78" s="566" t="str">
        <f>IFERROR(IF(B78="","",VLOOKUP(B78,入力シート2!$D$3:$AO$103,6,0)),"")</f>
        <v/>
      </c>
      <c r="F78" s="567" t="str">
        <f>IFERROR(IF(B78="","",VLOOKUP(B78,入力シート2!$D$3:$AO$103,9,0)),"")</f>
        <v/>
      </c>
      <c r="G78" s="576" t="str">
        <f>IFERROR(IF(B78="","",VLOOKUP(B78,入力シート2!$D$3:$AO$103,15,0)),"")</f>
        <v/>
      </c>
      <c r="H78" s="577" t="str">
        <f>IFERROR(IF(B78="","",VLOOKUP(B78,入力シート2!$D$3:$AO$103,29,0)),"")</f>
        <v/>
      </c>
      <c r="I78" s="578" t="s">
        <v>132</v>
      </c>
      <c r="J78" s="1276"/>
      <c r="K78" s="1276"/>
      <c r="L78" s="1258"/>
      <c r="M78" s="1258"/>
      <c r="N78" s="1261"/>
      <c r="O78" s="1372"/>
      <c r="P78" s="1373"/>
    </row>
    <row r="79" spans="1:16" ht="28" customHeight="1">
      <c r="A79" s="1277"/>
      <c r="B79" s="1376" t="str">
        <f>IFERROR(IF(B78="","",VLOOKUP(B78,入力シート2!$D$3:$AO$103,3,0)),"")</f>
        <v/>
      </c>
      <c r="C79" s="1377"/>
      <c r="D79" s="1277"/>
      <c r="E79" s="570" t="str">
        <f>IFERROR(IF(B78="","",VLOOKUP(B78,入力シート2!$D$3:$AO$103,7,0)),"")</f>
        <v/>
      </c>
      <c r="F79" s="571" t="str">
        <f>IFERROR(IF(B78="","",VLOOKUP(B78,入力シート2!$D$3:$AO$103,10,0)),"")</f>
        <v/>
      </c>
      <c r="G79" s="580" t="str">
        <f>IFERROR(IF(B78="","",VLOOKUP(B78,入力シート2!$D$3:$AO$103,16,0)),"")</f>
        <v/>
      </c>
      <c r="H79" s="581" t="str">
        <f>IFERROR(IF(B78="","",VLOOKUP(B78,入力シート2!$D$3:$AO$103,30,0)),"")</f>
        <v/>
      </c>
      <c r="I79" s="582" t="str">
        <f>IFERROR(IF(B78="","",VLOOKUP(B78,入力シート2!$D$3:$AO$103,31,0)),"")</f>
        <v/>
      </c>
      <c r="J79" s="1277"/>
      <c r="K79" s="1277"/>
      <c r="L79" s="1259"/>
      <c r="M79" s="1259"/>
      <c r="N79" s="1262"/>
      <c r="O79" s="1374"/>
      <c r="P79" s="1375"/>
    </row>
    <row r="80" spans="1:16" ht="28" customHeight="1">
      <c r="A80" s="1275">
        <f>'作業員名簿(自動)'!A80</f>
        <v>8</v>
      </c>
      <c r="B80" s="1278" t="str">
        <f>IFERROR(IF(B81="","",VLOOKUP(B81,入力シート2!$D$3:$AO$103,2,0)),"")</f>
        <v/>
      </c>
      <c r="C80" s="1279"/>
      <c r="D80" s="1280" t="str">
        <f>IFERROR(IF(B81="","",VLOOKUP(B81,入力シート2!$D$3:$AO$103,4,0)),"")</f>
        <v/>
      </c>
      <c r="E80" s="563" t="str">
        <f>IFERROR(IF(B81="","",VLOOKUP(B81,入力シート2!$D$3:$AO$103,5,0)),"")</f>
        <v/>
      </c>
      <c r="F80" s="564" t="str">
        <f>IFERROR(IF(B81="","",VLOOKUP(B81,入力シート2!$D$3:$AO$103,8,0)),"")</f>
        <v/>
      </c>
      <c r="G80" s="572" t="s">
        <v>161</v>
      </c>
      <c r="H80" s="574" t="str">
        <f>IFERROR(IF(B81="","",VLOOKUP(B81,入力シート2!$D$3:$AO$103,27,0)),"")</f>
        <v/>
      </c>
      <c r="I80" s="562" t="str">
        <f>IFERROR(IF(B81="","",VLOOKUP(B81,入力シート2!$D$3:$AO$103,28,0)),"")</f>
        <v/>
      </c>
      <c r="J80" s="1275" t="str">
        <f>IFERROR(IF(B81="","",VLOOKUP(B81,入力シート2!$D$3:$AO$103,34,0)),"")</f>
        <v/>
      </c>
      <c r="K80" s="1275" t="str">
        <f>IFERROR(IF(B81="","",VLOOKUP(B81,入力シート2!$D$3:$AO$103,35,0)),"")</f>
        <v/>
      </c>
      <c r="L80" s="1257" t="str">
        <f>IFERROR(IF(B81="","",VLOOKUP(B81,入力シート2!$D$3:$AO$103,36,0)),"")</f>
        <v/>
      </c>
      <c r="M80" s="1257" t="str">
        <f>IFERROR(IF(B81="","",VLOOKUP(B81,入力シート2!$D$3:$AO$103,37,0)),"")</f>
        <v/>
      </c>
      <c r="N80" s="1260" t="str">
        <f>IFERROR(IF(B81="","",VLOOKUP(B81,入力シート2!$D$3:$AO$103,38,0)),"")</f>
        <v/>
      </c>
      <c r="O80" s="1370"/>
      <c r="P80" s="1371"/>
    </row>
    <row r="81" spans="1:24" ht="28" customHeight="1">
      <c r="A81" s="1276"/>
      <c r="B81" s="1288">
        <f>'作業員名簿(自動)'!B81</f>
        <v>0</v>
      </c>
      <c r="C81" s="1289"/>
      <c r="D81" s="1276"/>
      <c r="E81" s="566" t="str">
        <f>IFERROR(IF(B81="","",VLOOKUP(B81,入力シート2!$D$3:$AO$103,6,0)),"")</f>
        <v/>
      </c>
      <c r="F81" s="567" t="str">
        <f>IFERROR(IF(B81="","",VLOOKUP(B81,入力シート2!$D$3:$AO$103,9,0)),"")</f>
        <v/>
      </c>
      <c r="G81" s="576" t="str">
        <f>IFERROR(IF(B81="","",VLOOKUP(B81,入力シート2!$D$3:$AO$103,15,0)),"")</f>
        <v/>
      </c>
      <c r="H81" s="577" t="str">
        <f>IFERROR(IF(B81="","",VLOOKUP(B81,入力シート2!$D$3:$AO$103,29,0)),"")</f>
        <v/>
      </c>
      <c r="I81" s="578" t="s">
        <v>132</v>
      </c>
      <c r="J81" s="1276"/>
      <c r="K81" s="1276"/>
      <c r="L81" s="1258"/>
      <c r="M81" s="1258"/>
      <c r="N81" s="1261"/>
      <c r="O81" s="1372"/>
      <c r="P81" s="1373"/>
    </row>
    <row r="82" spans="1:24" ht="28" customHeight="1">
      <c r="A82" s="1277"/>
      <c r="B82" s="1376" t="str">
        <f>IFERROR(IF(B81="","",VLOOKUP(B81,入力シート2!$D$3:$AO$103,3,0)),"")</f>
        <v/>
      </c>
      <c r="C82" s="1377"/>
      <c r="D82" s="1277"/>
      <c r="E82" s="570" t="str">
        <f>IFERROR(IF(B81="","",VLOOKUP(B81,入力シート2!$D$3:$AO$103,7,0)),"")</f>
        <v/>
      </c>
      <c r="F82" s="571" t="str">
        <f>IFERROR(IF(B81="","",VLOOKUP(B81,入力シート2!$D$3:$AO$103,10,0)),"")</f>
        <v/>
      </c>
      <c r="G82" s="580" t="str">
        <f>IFERROR(IF(B81="","",VLOOKUP(B81,入力シート2!$D$3:$AO$103,16,0)),"")</f>
        <v/>
      </c>
      <c r="H82" s="581" t="str">
        <f>IFERROR(IF(B81="","",VLOOKUP(B81,入力シート2!$D$3:$AO$103,30,0)),"")</f>
        <v/>
      </c>
      <c r="I82" s="582" t="str">
        <f>IFERROR(IF(B81="","",VLOOKUP(B81,入力シート2!$D$3:$AO$103,31,0)),"")</f>
        <v/>
      </c>
      <c r="J82" s="1277"/>
      <c r="K82" s="1277"/>
      <c r="L82" s="1259"/>
      <c r="M82" s="1259"/>
      <c r="N82" s="1262"/>
      <c r="O82" s="1374"/>
      <c r="P82" s="1375"/>
    </row>
    <row r="83" spans="1:24" ht="28" customHeight="1">
      <c r="A83" s="1275">
        <f>'作業員名簿(自動)'!A83</f>
        <v>9</v>
      </c>
      <c r="B83" s="1278" t="str">
        <f>IFERROR(IF(B84="","",VLOOKUP(B84,入力シート2!$D$3:$AO$103,2,0)),"")</f>
        <v/>
      </c>
      <c r="C83" s="1279"/>
      <c r="D83" s="1280" t="str">
        <f>IFERROR(IF(B84="","",VLOOKUP(B84,入力シート2!$D$3:$AO$103,4,0)),"")</f>
        <v/>
      </c>
      <c r="E83" s="563" t="str">
        <f>IFERROR(IF(B84="","",VLOOKUP(B84,入力シート2!$D$3:$AO$103,5,0)),"")</f>
        <v/>
      </c>
      <c r="F83" s="564" t="str">
        <f>IFERROR(IF(B84="","",VLOOKUP(B84,入力シート2!$D$3:$AO$103,8,0)),"")</f>
        <v/>
      </c>
      <c r="G83" s="572" t="s">
        <v>161</v>
      </c>
      <c r="H83" s="574" t="str">
        <f>IFERROR(IF(B84="","",VLOOKUP(B84,入力シート2!$D$3:$AO$103,27,0)),"")</f>
        <v/>
      </c>
      <c r="I83" s="562" t="str">
        <f>IFERROR(IF(B84="","",VLOOKUP(B84,入力シート2!$D$3:$AO$103,28,0)),"")</f>
        <v/>
      </c>
      <c r="J83" s="1275" t="str">
        <f>IFERROR(IF(B84="","",VLOOKUP(B84,入力シート2!$D$3:$AO$103,34,0)),"")</f>
        <v/>
      </c>
      <c r="K83" s="1275" t="str">
        <f>IFERROR(IF(B84="","",VLOOKUP(B84,入力シート2!$D$3:$AO$103,35,0)),"")</f>
        <v/>
      </c>
      <c r="L83" s="1257" t="str">
        <f>IFERROR(IF(B84="","",VLOOKUP(B84,入力シート2!$D$3:$AO$103,36,0)),"")</f>
        <v/>
      </c>
      <c r="M83" s="1257" t="str">
        <f>IFERROR(IF(B84="","",VLOOKUP(B84,入力シート2!$D$3:$AO$103,37,0)),"")</f>
        <v/>
      </c>
      <c r="N83" s="1260" t="str">
        <f>IFERROR(IF(B84="","",VLOOKUP(B84,入力シート2!$D$3:$AO$103,38,0)),"")</f>
        <v/>
      </c>
      <c r="O83" s="1370"/>
      <c r="P83" s="1371"/>
    </row>
    <row r="84" spans="1:24" ht="28" customHeight="1">
      <c r="A84" s="1276"/>
      <c r="B84" s="1288">
        <f>'作業員名簿(自動)'!B84</f>
        <v>0</v>
      </c>
      <c r="C84" s="1289"/>
      <c r="D84" s="1276"/>
      <c r="E84" s="566" t="str">
        <f>IFERROR(IF(B84="","",VLOOKUP(B84,入力シート2!$D$3:$AO$103,6,0)),"")</f>
        <v/>
      </c>
      <c r="F84" s="567" t="str">
        <f>IFERROR(IF(B84="","",VLOOKUP(B84,入力シート2!$D$3:$AO$103,9,0)),"")</f>
        <v/>
      </c>
      <c r="G84" s="576" t="str">
        <f>IFERROR(IF(B84="","",VLOOKUP(B84,入力シート2!$D$3:$AO$103,15,0)),"")</f>
        <v/>
      </c>
      <c r="H84" s="577" t="str">
        <f>IFERROR(IF(B84="","",VLOOKUP(B84,入力シート2!$D$3:$AO$103,29,0)),"")</f>
        <v/>
      </c>
      <c r="I84" s="578" t="s">
        <v>132</v>
      </c>
      <c r="J84" s="1276"/>
      <c r="K84" s="1276"/>
      <c r="L84" s="1258"/>
      <c r="M84" s="1258"/>
      <c r="N84" s="1261"/>
      <c r="O84" s="1372"/>
      <c r="P84" s="1373"/>
    </row>
    <row r="85" spans="1:24" ht="28" customHeight="1">
      <c r="A85" s="1277"/>
      <c r="B85" s="1376" t="str">
        <f>IFERROR(IF(B84="","",VLOOKUP(B84,入力シート2!$D$3:$AO$103,3,0)),"")</f>
        <v/>
      </c>
      <c r="C85" s="1377"/>
      <c r="D85" s="1277"/>
      <c r="E85" s="570" t="str">
        <f>IFERROR(IF(B84="","",VLOOKUP(B84,入力シート2!$D$3:$AO$103,7,0)),"")</f>
        <v/>
      </c>
      <c r="F85" s="571" t="str">
        <f>IFERROR(IF(B84="","",VLOOKUP(B84,入力シート2!$D$3:$AO$103,10,0)),"")</f>
        <v/>
      </c>
      <c r="G85" s="580" t="str">
        <f>IFERROR(IF(B84="","",VLOOKUP(B84,入力シート2!$D$3:$AO$103,16,0)),"")</f>
        <v/>
      </c>
      <c r="H85" s="581" t="str">
        <f>IFERROR(IF(B84="","",VLOOKUP(B84,入力シート2!$D$3:$AO$103,30,0)),"")</f>
        <v/>
      </c>
      <c r="I85" s="582" t="str">
        <f>IFERROR(IF(B84="","",VLOOKUP(B84,入力シート2!$D$3:$AO$103,31,0)),"")</f>
        <v/>
      </c>
      <c r="J85" s="1277"/>
      <c r="K85" s="1277"/>
      <c r="L85" s="1259"/>
      <c r="M85" s="1259"/>
      <c r="N85" s="1262"/>
      <c r="O85" s="1374"/>
      <c r="P85" s="1375"/>
    </row>
    <row r="86" spans="1:24" ht="28" customHeight="1">
      <c r="A86" s="1275">
        <f>'作業員名簿(自動)'!A86</f>
        <v>10</v>
      </c>
      <c r="B86" s="1278" t="str">
        <f>IFERROR(IF(B87="","",VLOOKUP(B87,入力シート2!$D$3:$AO$103,2,0)),"")</f>
        <v/>
      </c>
      <c r="C86" s="1279"/>
      <c r="D86" s="1280" t="str">
        <f>IFERROR(IF(B87="","",VLOOKUP(B87,入力シート2!$D$3:$AO$103,4,0)),"")</f>
        <v/>
      </c>
      <c r="E86" s="563" t="str">
        <f>IFERROR(IF(B87="","",VLOOKUP(B87,入力シート2!$D$3:$AO$103,5,0)),"")</f>
        <v/>
      </c>
      <c r="F86" s="564" t="str">
        <f>IFERROR(IF(B87="","",VLOOKUP(B87,入力シート2!$D$3:$AO$103,8,0)),"")</f>
        <v/>
      </c>
      <c r="G86" s="572" t="s">
        <v>161</v>
      </c>
      <c r="H86" s="574" t="str">
        <f>IFERROR(IF(B87="","",VLOOKUP(B87,入力シート2!$D$3:$AO$103,27,0)),"")</f>
        <v/>
      </c>
      <c r="I86" s="562" t="str">
        <f>IFERROR(IF(B87="","",VLOOKUP(B87,入力シート2!$D$3:$AO$103,28,0)),"")</f>
        <v/>
      </c>
      <c r="J86" s="1275" t="str">
        <f>IFERROR(IF(B87="","",VLOOKUP(B87,入力シート2!$D$3:$AO$103,34,0)),"")</f>
        <v/>
      </c>
      <c r="K86" s="1275" t="str">
        <f>IFERROR(IF(B87="","",VLOOKUP(B87,入力シート2!$D$3:$AO$103,35,0)),"")</f>
        <v/>
      </c>
      <c r="L86" s="1257" t="str">
        <f>IFERROR(IF(B87="","",VLOOKUP(B87,入力シート2!$D$3:$AO$103,36,0)),"")</f>
        <v/>
      </c>
      <c r="M86" s="1257" t="str">
        <f>IFERROR(IF(B87="","",VLOOKUP(B87,入力シート2!$D$3:$AO$103,37,0)),"")</f>
        <v/>
      </c>
      <c r="N86" s="1260" t="str">
        <f>IFERROR(IF(B87="","",VLOOKUP(B87,入力シート2!$D$3:$AO$103,38,0)),"")</f>
        <v/>
      </c>
      <c r="O86" s="1370"/>
      <c r="P86" s="1371"/>
    </row>
    <row r="87" spans="1:24" ht="28" customHeight="1">
      <c r="A87" s="1276"/>
      <c r="B87" s="1288">
        <f>'作業員名簿(自動)'!B87</f>
        <v>0</v>
      </c>
      <c r="C87" s="1289"/>
      <c r="D87" s="1276"/>
      <c r="E87" s="566" t="str">
        <f>IFERROR(IF(B87="","",VLOOKUP(B87,入力シート2!$D$3:$AO$103,6,0)),"")</f>
        <v/>
      </c>
      <c r="F87" s="567" t="str">
        <f>IFERROR(IF(B87="","",VLOOKUP(B87,入力シート2!$D$3:$AO$103,9,0)),"")</f>
        <v/>
      </c>
      <c r="G87" s="576" t="str">
        <f>IFERROR(IF(B87="","",VLOOKUP(B87,入力シート2!$D$3:$AO$103,15,0)),"")</f>
        <v/>
      </c>
      <c r="H87" s="577" t="str">
        <f>IFERROR(IF(B87="","",VLOOKUP(B87,入力シート2!$D$3:$AO$103,29,0)),"")</f>
        <v/>
      </c>
      <c r="I87" s="578" t="s">
        <v>132</v>
      </c>
      <c r="J87" s="1276"/>
      <c r="K87" s="1276"/>
      <c r="L87" s="1258"/>
      <c r="M87" s="1258"/>
      <c r="N87" s="1261"/>
      <c r="O87" s="1372"/>
      <c r="P87" s="1373"/>
    </row>
    <row r="88" spans="1:24" ht="28" customHeight="1">
      <c r="A88" s="1277"/>
      <c r="B88" s="1376" t="str">
        <f>IFERROR(IF(B87="","",VLOOKUP(B87,入力シート2!$D$3:$AO$103,3,0)),"")</f>
        <v/>
      </c>
      <c r="C88" s="1377"/>
      <c r="D88" s="1277"/>
      <c r="E88" s="570" t="str">
        <f>IFERROR(IF(B87="","",VLOOKUP(B87,入力シート2!$D$3:$AO$103,7,0)),"")</f>
        <v/>
      </c>
      <c r="F88" s="571" t="str">
        <f>IFERROR(IF(B87="","",VLOOKUP(B87,入力シート2!$D$3:$AO$103,10,0)),"")</f>
        <v/>
      </c>
      <c r="G88" s="580" t="str">
        <f>IFERROR(IF(B87="","",VLOOKUP(B87,入力シート2!$D$3:$AO$103,16,0)),"")</f>
        <v/>
      </c>
      <c r="H88" s="581" t="str">
        <f>IFERROR(IF(B87="","",VLOOKUP(B87,入力シート2!$D$3:$AO$103,30,0)),"")</f>
        <v/>
      </c>
      <c r="I88" s="582" t="str">
        <f>IFERROR(IF(B87="","",VLOOKUP(B87,入力シート2!$D$3:$AO$103,31,0)),"")</f>
        <v/>
      </c>
      <c r="J88" s="1277"/>
      <c r="K88" s="1277"/>
      <c r="L88" s="1259"/>
      <c r="M88" s="1259"/>
      <c r="N88" s="1262"/>
      <c r="O88" s="1374"/>
      <c r="P88" s="1375"/>
    </row>
    <row r="89" spans="1:24" s="587" customFormat="1" ht="18" customHeight="1">
      <c r="A89" s="584" t="s">
        <v>162</v>
      </c>
      <c r="B89" s="585"/>
      <c r="C89" s="603"/>
      <c r="E89" s="588"/>
      <c r="F89" s="588"/>
      <c r="J89" s="604" t="s">
        <v>163</v>
      </c>
      <c r="K89" s="593" t="s">
        <v>164</v>
      </c>
      <c r="O89" s="589"/>
      <c r="P89" s="590"/>
      <c r="Q89" s="591"/>
      <c r="R89" s="592"/>
      <c r="U89" s="560"/>
      <c r="V89" s="560"/>
      <c r="W89" s="560"/>
    </row>
    <row r="90" spans="1:24" s="587" customFormat="1" ht="18" customHeight="1">
      <c r="A90" s="568"/>
      <c r="B90" s="593" t="s">
        <v>185</v>
      </c>
      <c r="E90" s="588"/>
      <c r="F90" s="588"/>
      <c r="J90" s="604"/>
      <c r="K90" s="593" t="s">
        <v>165</v>
      </c>
      <c r="O90" s="589"/>
      <c r="P90" s="533"/>
      <c r="Q90" s="558"/>
      <c r="R90" s="592"/>
    </row>
    <row r="91" spans="1:24" s="587" customFormat="1" ht="18" customHeight="1">
      <c r="A91" s="568"/>
      <c r="B91" s="593" t="s">
        <v>166</v>
      </c>
      <c r="E91" s="588"/>
      <c r="F91" s="588"/>
      <c r="J91" s="604"/>
      <c r="K91" s="593" t="s">
        <v>167</v>
      </c>
      <c r="O91" s="589"/>
      <c r="P91" s="533"/>
      <c r="Q91" s="558"/>
      <c r="R91" s="592"/>
      <c r="U91" s="560"/>
      <c r="V91" s="560"/>
      <c r="W91" s="560"/>
      <c r="X91" s="594"/>
    </row>
    <row r="92" spans="1:24" s="587" customFormat="1" ht="18" customHeight="1">
      <c r="A92" s="568"/>
      <c r="B92" s="593" t="s">
        <v>168</v>
      </c>
      <c r="E92" s="588"/>
      <c r="F92" s="588"/>
      <c r="J92" s="604" t="s">
        <v>169</v>
      </c>
      <c r="K92" s="593" t="s">
        <v>170</v>
      </c>
      <c r="O92" s="589"/>
      <c r="P92" s="590"/>
      <c r="Q92" s="558"/>
      <c r="R92" s="592"/>
      <c r="U92" s="560"/>
      <c r="V92" s="560"/>
      <c r="W92" s="560"/>
      <c r="X92" s="594"/>
    </row>
    <row r="93" spans="1:24" s="587" customFormat="1" ht="18" customHeight="1">
      <c r="A93" s="568"/>
      <c r="B93" s="593" t="s">
        <v>171</v>
      </c>
      <c r="E93" s="588"/>
      <c r="F93" s="588"/>
      <c r="J93" s="604" t="s">
        <v>172</v>
      </c>
      <c r="K93" s="593" t="s">
        <v>173</v>
      </c>
      <c r="O93" s="589"/>
      <c r="P93" s="590"/>
      <c r="Q93" s="558"/>
      <c r="R93" s="592"/>
      <c r="U93" s="560"/>
      <c r="V93" s="560"/>
      <c r="W93" s="560"/>
      <c r="X93" s="594"/>
    </row>
    <row r="94" spans="1:24" s="587" customFormat="1" ht="18" customHeight="1">
      <c r="A94" s="568"/>
      <c r="B94" s="593" t="s">
        <v>174</v>
      </c>
      <c r="E94" s="588"/>
      <c r="F94" s="588"/>
      <c r="J94" s="604"/>
      <c r="K94" s="593" t="s">
        <v>175</v>
      </c>
      <c r="O94" s="589"/>
      <c r="P94" s="589"/>
      <c r="Q94" s="558"/>
      <c r="R94" s="592"/>
      <c r="X94" s="594"/>
    </row>
    <row r="95" spans="1:24" s="587" customFormat="1" ht="18" customHeight="1">
      <c r="A95" s="568"/>
      <c r="B95" s="593" t="s">
        <v>186</v>
      </c>
      <c r="E95" s="588"/>
      <c r="F95" s="588"/>
      <c r="J95" s="604" t="s">
        <v>176</v>
      </c>
      <c r="K95" s="593" t="s">
        <v>177</v>
      </c>
      <c r="O95" s="589"/>
      <c r="P95" s="590"/>
      <c r="Q95" s="558"/>
      <c r="R95" s="592"/>
      <c r="X95" s="594"/>
    </row>
    <row r="96" spans="1:24" s="587" customFormat="1" ht="18" customHeight="1">
      <c r="A96" s="568"/>
      <c r="B96" s="593" t="s">
        <v>187</v>
      </c>
      <c r="E96" s="588"/>
      <c r="F96" s="588"/>
      <c r="J96" s="604" t="s">
        <v>178</v>
      </c>
      <c r="K96" s="593" t="s">
        <v>179</v>
      </c>
      <c r="O96" s="589"/>
      <c r="P96" s="590"/>
      <c r="Q96" s="558"/>
      <c r="R96" s="592"/>
    </row>
    <row r="97" spans="1:28" s="587" customFormat="1" ht="18" customHeight="1">
      <c r="A97" s="568"/>
      <c r="B97" s="593" t="s">
        <v>188</v>
      </c>
      <c r="E97" s="588"/>
      <c r="F97" s="588"/>
      <c r="J97" s="604" t="s">
        <v>180</v>
      </c>
      <c r="K97" s="593" t="s">
        <v>181</v>
      </c>
      <c r="O97" s="589"/>
      <c r="P97" s="590"/>
      <c r="Q97" s="558"/>
      <c r="R97" s="592"/>
      <c r="AB97" s="595"/>
    </row>
    <row r="98" spans="1:28" s="596" customFormat="1" ht="18" customHeight="1">
      <c r="A98" s="568"/>
      <c r="B98" s="593" t="s">
        <v>189</v>
      </c>
      <c r="E98" s="597"/>
      <c r="F98" s="597"/>
      <c r="J98" s="604" t="s">
        <v>182</v>
      </c>
      <c r="K98" s="593" t="s">
        <v>183</v>
      </c>
      <c r="O98" s="589"/>
      <c r="P98" s="590"/>
      <c r="Q98" s="558"/>
      <c r="R98" s="598"/>
    </row>
    <row r="99" spans="1:28" ht="18.75" customHeight="1">
      <c r="A99" s="1268" t="s">
        <v>194</v>
      </c>
      <c r="B99" s="1269"/>
      <c r="C99" s="1270"/>
    </row>
    <row r="100" spans="1:28" ht="32.25" customHeight="1">
      <c r="C100" s="1368" t="str">
        <f>工事情報入力!C$6</f>
        <v>道路改良工事・道路橋りょう改築工事合併工事（●●・Ｒ▲-▲）（週休２日）</v>
      </c>
      <c r="D100" s="1368"/>
      <c r="E100" s="1368"/>
      <c r="F100" s="1368"/>
      <c r="G100" s="536" t="s">
        <v>129</v>
      </c>
      <c r="M100" s="539" t="s">
        <v>131</v>
      </c>
      <c r="N100" s="540" t="s">
        <v>132</v>
      </c>
      <c r="O100" s="541"/>
    </row>
    <row r="101" spans="1:28" ht="22.5" customHeight="1">
      <c r="A101" s="1271" t="s">
        <v>19</v>
      </c>
      <c r="B101" s="1272"/>
      <c r="C101" s="1368" t="str">
        <f>工事情報入力!C$6</f>
        <v>道路改良工事・道路橋りょう改築工事合併工事（●●・Ｒ▲-▲）（週休２日）</v>
      </c>
      <c r="D101" s="1368"/>
      <c r="E101" s="1368"/>
      <c r="F101" s="1368"/>
      <c r="G101" s="1379">
        <f>入力シート2!$D$2</f>
        <v>45527</v>
      </c>
      <c r="H101" s="1379"/>
      <c r="N101" s="547" t="s">
        <v>134</v>
      </c>
      <c r="O101" s="548" t="str">
        <f>'作業員名簿(自動)'!Z101</f>
        <v/>
      </c>
      <c r="P101" s="545" t="s">
        <v>4</v>
      </c>
    </row>
    <row r="102" spans="1:28" ht="22.5" customHeight="1">
      <c r="A102" s="1263" t="s">
        <v>29</v>
      </c>
      <c r="B102" s="1264"/>
      <c r="C102" s="605" t="str">
        <f>IF(工事情報入力!C$7="","",工事情報入力!C$7)</f>
        <v>11111111111111</v>
      </c>
      <c r="D102" s="605" t="s">
        <v>132</v>
      </c>
      <c r="E102" s="599"/>
      <c r="F102" s="599"/>
      <c r="G102" s="550" t="s">
        <v>135</v>
      </c>
      <c r="H102" s="600" t="s">
        <v>195</v>
      </c>
      <c r="I102" s="1350">
        <f>工事情報入力!$C$26</f>
        <v>0</v>
      </c>
      <c r="J102" s="1350"/>
      <c r="K102" s="1350"/>
      <c r="L102" s="542"/>
      <c r="M102" s="554" t="str">
        <f>'作業員名簿(自動)'!X102</f>
        <v/>
      </c>
      <c r="N102" s="553">
        <f>'作業員名簿(自動)'!Y102</f>
        <v>0</v>
      </c>
      <c r="O102" s="553"/>
    </row>
    <row r="103" spans="1:28" ht="22.5" customHeight="1">
      <c r="A103" s="1263" t="s">
        <v>24</v>
      </c>
      <c r="B103" s="1264"/>
      <c r="C103" s="1265" t="str">
        <f>工事情報入力!C$10</f>
        <v>建設　太郎</v>
      </c>
      <c r="D103" s="1266"/>
      <c r="E103" s="601" t="s">
        <v>0</v>
      </c>
      <c r="F103" s="555"/>
      <c r="G103" s="533" t="s">
        <v>137</v>
      </c>
      <c r="H103" s="600" t="s">
        <v>196</v>
      </c>
      <c r="I103" s="1361" t="str">
        <f>工事情報入力!$C$27</f>
        <v/>
      </c>
      <c r="J103" s="1361"/>
      <c r="K103" s="1361"/>
      <c r="L103" s="542"/>
      <c r="M103" s="549" t="s">
        <v>139</v>
      </c>
      <c r="N103" s="559" t="str">
        <f>'作業員名簿(自動)'!Y103</f>
        <v/>
      </c>
      <c r="O103" s="602"/>
      <c r="P103" s="560" t="s">
        <v>132</v>
      </c>
    </row>
    <row r="104" spans="1:28" ht="23.25" customHeight="1">
      <c r="A104" s="1267" t="s">
        <v>132</v>
      </c>
      <c r="B104" s="1267"/>
      <c r="H104" s="1378"/>
      <c r="I104" s="1367"/>
      <c r="J104" s="1264"/>
      <c r="K104" s="1264"/>
      <c r="N104" s="544"/>
      <c r="O104" s="535"/>
      <c r="P104" s="545"/>
    </row>
    <row r="105" spans="1:28" ht="27" customHeight="1">
      <c r="A105" s="1291" t="s">
        <v>141</v>
      </c>
      <c r="B105" s="1292" t="s">
        <v>142</v>
      </c>
      <c r="C105" s="1292"/>
      <c r="D105" s="1293" t="s">
        <v>143</v>
      </c>
      <c r="E105" s="1294" t="s">
        <v>21</v>
      </c>
      <c r="F105" s="1295" t="s">
        <v>21</v>
      </c>
      <c r="G105" s="1293" t="s">
        <v>145</v>
      </c>
      <c r="H105" s="1363" t="s">
        <v>150</v>
      </c>
      <c r="I105" s="1364"/>
      <c r="J105" s="1312" t="s">
        <v>1359</v>
      </c>
      <c r="K105" s="1312" t="s">
        <v>1360</v>
      </c>
      <c r="L105" s="1278" t="s">
        <v>152</v>
      </c>
      <c r="M105" s="1334"/>
      <c r="N105" s="1279"/>
      <c r="O105" s="1338" t="s">
        <v>1323</v>
      </c>
      <c r="P105" s="1292"/>
    </row>
    <row r="106" spans="1:28" ht="27" customHeight="1">
      <c r="A106" s="1291"/>
      <c r="B106" s="1288" t="s">
        <v>153</v>
      </c>
      <c r="C106" s="1289"/>
      <c r="D106" s="1293"/>
      <c r="E106" s="1296"/>
      <c r="F106" s="1297"/>
      <c r="G106" s="1293"/>
      <c r="H106" s="1288" t="s">
        <v>156</v>
      </c>
      <c r="I106" s="1289"/>
      <c r="J106" s="1312"/>
      <c r="K106" s="1312"/>
      <c r="L106" s="1259" t="s">
        <v>22</v>
      </c>
      <c r="M106" s="1277" t="s">
        <v>23</v>
      </c>
      <c r="N106" s="1277" t="s">
        <v>158</v>
      </c>
      <c r="O106" s="1339" t="s">
        <v>159</v>
      </c>
      <c r="P106" s="1340"/>
    </row>
    <row r="107" spans="1:28" ht="27" customHeight="1">
      <c r="A107" s="1291"/>
      <c r="B107" s="1283" t="s">
        <v>30</v>
      </c>
      <c r="C107" s="1284"/>
      <c r="D107" s="1293"/>
      <c r="E107" s="1298"/>
      <c r="F107" s="1299"/>
      <c r="G107" s="1293"/>
      <c r="H107" s="1283" t="s">
        <v>160</v>
      </c>
      <c r="I107" s="1284"/>
      <c r="J107" s="1312"/>
      <c r="K107" s="1312"/>
      <c r="L107" s="1312"/>
      <c r="M107" s="1293"/>
      <c r="N107" s="1293"/>
      <c r="O107" s="1341"/>
      <c r="P107" s="1342"/>
    </row>
    <row r="108" spans="1:28" ht="28" customHeight="1">
      <c r="A108" s="1275">
        <f>'作業員名簿(自動)'!A108</f>
        <v>1</v>
      </c>
      <c r="B108" s="1278" t="str">
        <f>IFERROR(IF(B109="","",VLOOKUP(B109,入力シート2!$D$3:$AO$103,2,0)),"")</f>
        <v/>
      </c>
      <c r="C108" s="1279"/>
      <c r="D108" s="1280" t="str">
        <f>IFERROR(IF(B109="","",VLOOKUP(B109,入力シート2!$D$3:$AO$103,4,0)),"")</f>
        <v/>
      </c>
      <c r="E108" s="563" t="str">
        <f>IFERROR(IF(B109="","",VLOOKUP(B109,入力シート2!$D$3:$AO$103,5,0)),"")</f>
        <v/>
      </c>
      <c r="F108" s="564" t="str">
        <f>IFERROR(IF(B109="","",VLOOKUP(B109,入力シート2!$D$3:$AO$103,8,0)),"")</f>
        <v/>
      </c>
      <c r="G108" s="572" t="s">
        <v>161</v>
      </c>
      <c r="H108" s="574" t="str">
        <f>IFERROR(IF(B109="","",VLOOKUP(B109,入力シート2!$D$3:$AO$103,27,0)),"")</f>
        <v/>
      </c>
      <c r="I108" s="562" t="str">
        <f>IFERROR(IF(B109="","",VLOOKUP(B109,入力シート2!$D$3:$AO$103,28,0)),"")</f>
        <v/>
      </c>
      <c r="J108" s="1275" t="str">
        <f>IFERROR(IF(B109="","",VLOOKUP(B109,入力シート2!$D$3:$AO$103,34,0)),"")</f>
        <v/>
      </c>
      <c r="K108" s="1275" t="str">
        <f>IFERROR(IF(B109="","",VLOOKUP(B109,入力シート2!$D$3:$AO$103,35,0)),"")</f>
        <v/>
      </c>
      <c r="L108" s="1257" t="str">
        <f>IFERROR(IF(B109="","",VLOOKUP(B109,入力シート2!$D$3:$AO$103,36,0)),"")</f>
        <v/>
      </c>
      <c r="M108" s="1257" t="str">
        <f>IFERROR(IF(B109="","",VLOOKUP(B109,入力シート2!$D$3:$AO$103,37,0)),"")</f>
        <v/>
      </c>
      <c r="N108" s="1260" t="str">
        <f>IFERROR(IF(B109="","",VLOOKUP(B109,入力シート2!$D$3:$AO$103,38,0)),"")</f>
        <v/>
      </c>
      <c r="O108" s="1370"/>
      <c r="P108" s="1371"/>
    </row>
    <row r="109" spans="1:28" ht="28" customHeight="1">
      <c r="A109" s="1276"/>
      <c r="B109" s="1288">
        <f>'作業員名簿(自動)'!B109</f>
        <v>0</v>
      </c>
      <c r="C109" s="1289"/>
      <c r="D109" s="1276"/>
      <c r="E109" s="566" t="str">
        <f>IFERROR(IF(B109="","",VLOOKUP(B109,入力シート2!$D$3:$AO$103,6,0)),"")</f>
        <v/>
      </c>
      <c r="F109" s="567" t="str">
        <f>IFERROR(IF(B109="","",VLOOKUP(B109,入力シート2!$D$3:$AO$103,9,0)),"")</f>
        <v/>
      </c>
      <c r="G109" s="576" t="str">
        <f>IFERROR(IF(B109="","",VLOOKUP(B109,入力シート2!$D$3:$AO$103,15,0)),"")</f>
        <v/>
      </c>
      <c r="H109" s="577" t="str">
        <f>IFERROR(IF(B109="","",VLOOKUP(B109,入力シート2!$D$3:$AO$103,29,0)),"")</f>
        <v/>
      </c>
      <c r="I109" s="578" t="s">
        <v>132</v>
      </c>
      <c r="J109" s="1276"/>
      <c r="K109" s="1276"/>
      <c r="L109" s="1258"/>
      <c r="M109" s="1258"/>
      <c r="N109" s="1261"/>
      <c r="O109" s="1372"/>
      <c r="P109" s="1373"/>
    </row>
    <row r="110" spans="1:28" ht="28" customHeight="1">
      <c r="A110" s="1277"/>
      <c r="B110" s="1376" t="str">
        <f>IFERROR(IF(B109="","",VLOOKUP(B109,入力シート2!$D$3:$AO$103,3,0)),"")</f>
        <v/>
      </c>
      <c r="C110" s="1377"/>
      <c r="D110" s="1277"/>
      <c r="E110" s="570" t="str">
        <f>IFERROR(IF(B109="","",VLOOKUP(B109,入力シート2!$D$3:$AO$103,7,0)),"")</f>
        <v/>
      </c>
      <c r="F110" s="571" t="str">
        <f>IFERROR(IF(B109="","",VLOOKUP(B109,入力シート2!$D$3:$AO$103,10,0)),"")</f>
        <v/>
      </c>
      <c r="G110" s="580" t="str">
        <f>IFERROR(IF(B109="","",VLOOKUP(B109,入力シート2!$D$3:$AO$103,16,0)),"")</f>
        <v/>
      </c>
      <c r="H110" s="581" t="str">
        <f>IFERROR(IF(B109="","",VLOOKUP(B109,入力シート2!$D$3:$AO$103,30,0)),"")</f>
        <v/>
      </c>
      <c r="I110" s="582" t="str">
        <f>IFERROR(IF(B109="","",VLOOKUP(B109,入力シート2!$D$3:$AO$103,31,0)),"")</f>
        <v/>
      </c>
      <c r="J110" s="1277"/>
      <c r="K110" s="1277"/>
      <c r="L110" s="1259"/>
      <c r="M110" s="1259"/>
      <c r="N110" s="1262"/>
      <c r="O110" s="1374"/>
      <c r="P110" s="1375"/>
    </row>
    <row r="111" spans="1:28" s="583" customFormat="1" ht="28" customHeight="1">
      <c r="A111" s="1275">
        <f>'作業員名簿(自動)'!A111</f>
        <v>2</v>
      </c>
      <c r="B111" s="1278" t="str">
        <f>IFERROR(IF(B112="","",VLOOKUP(B112,入力シート2!$D$3:$AO$103,2,0)),"")</f>
        <v/>
      </c>
      <c r="C111" s="1279"/>
      <c r="D111" s="1280" t="str">
        <f>IFERROR(IF(B112="","",VLOOKUP(B112,入力シート2!$D$3:$AO$103,4,0)),"")</f>
        <v/>
      </c>
      <c r="E111" s="563" t="str">
        <f>IFERROR(IF(B112="","",VLOOKUP(B112,入力シート2!$D$3:$AO$103,5,0)),"")</f>
        <v/>
      </c>
      <c r="F111" s="564" t="str">
        <f>IFERROR(IF(B112="","",VLOOKUP(B112,入力シート2!$D$3:$AO$103,8,0)),"")</f>
        <v/>
      </c>
      <c r="G111" s="572" t="s">
        <v>161</v>
      </c>
      <c r="H111" s="574" t="str">
        <f>IFERROR(IF(B112="","",VLOOKUP(B112,入力シート2!$D$3:$AO$103,27,0)),"")</f>
        <v/>
      </c>
      <c r="I111" s="562" t="str">
        <f>IFERROR(IF(B112="","",VLOOKUP(B112,入力シート2!$D$3:$AO$103,28,0)),"")</f>
        <v/>
      </c>
      <c r="J111" s="1275" t="str">
        <f>IFERROR(IF(B112="","",VLOOKUP(B112,入力シート2!$D$3:$AO$103,34,0)),"")</f>
        <v/>
      </c>
      <c r="K111" s="1275" t="str">
        <f>IFERROR(IF(B112="","",VLOOKUP(B112,入力シート2!$D$3:$AO$103,35,0)),"")</f>
        <v/>
      </c>
      <c r="L111" s="1257" t="str">
        <f>IFERROR(IF(B112="","",VLOOKUP(B112,入力シート2!$D$3:$AO$103,36,0)),"")</f>
        <v/>
      </c>
      <c r="M111" s="1257" t="str">
        <f>IFERROR(IF(B112="","",VLOOKUP(B112,入力シート2!$D$3:$AO$103,37,0)),"")</f>
        <v/>
      </c>
      <c r="N111" s="1260" t="str">
        <f>IFERROR(IF(B112="","",VLOOKUP(B112,入力シート2!$D$3:$AO$103,38,0)),"")</f>
        <v/>
      </c>
      <c r="O111" s="1370"/>
      <c r="P111" s="1371"/>
      <c r="Q111" s="533"/>
      <c r="R111" s="533"/>
      <c r="S111" s="533"/>
      <c r="T111" s="533"/>
      <c r="U111" s="533"/>
      <c r="V111" s="533"/>
    </row>
    <row r="112" spans="1:28" s="583" customFormat="1" ht="28" customHeight="1">
      <c r="A112" s="1276"/>
      <c r="B112" s="1288">
        <f>'作業員名簿(自動)'!B112</f>
        <v>0</v>
      </c>
      <c r="C112" s="1289"/>
      <c r="D112" s="1276"/>
      <c r="E112" s="566" t="str">
        <f>IFERROR(IF(B112="","",VLOOKUP(B112,入力シート2!$D$3:$AO$103,6,0)),"")</f>
        <v/>
      </c>
      <c r="F112" s="567" t="str">
        <f>IFERROR(IF(B112="","",VLOOKUP(B112,入力シート2!$D$3:$AO$103,9,0)),"")</f>
        <v/>
      </c>
      <c r="G112" s="576" t="str">
        <f>IFERROR(IF(B112="","",VLOOKUP(B112,入力シート2!$D$3:$AO$103,15,0)),"")</f>
        <v/>
      </c>
      <c r="H112" s="577" t="str">
        <f>IFERROR(IF(B112="","",VLOOKUP(B112,入力シート2!$D$3:$AO$103,29,0)),"")</f>
        <v/>
      </c>
      <c r="I112" s="578" t="s">
        <v>132</v>
      </c>
      <c r="J112" s="1276"/>
      <c r="K112" s="1276"/>
      <c r="L112" s="1258"/>
      <c r="M112" s="1258"/>
      <c r="N112" s="1261"/>
      <c r="O112" s="1372"/>
      <c r="P112" s="1373"/>
      <c r="Q112" s="533"/>
      <c r="R112" s="533"/>
      <c r="S112" s="533"/>
      <c r="T112" s="533"/>
      <c r="U112" s="533"/>
      <c r="V112" s="533"/>
    </row>
    <row r="113" spans="1:22" s="583" customFormat="1" ht="28" customHeight="1">
      <c r="A113" s="1277"/>
      <c r="B113" s="1376" t="str">
        <f>IFERROR(IF(B112="","",VLOOKUP(B112,入力シート2!$D$3:$AO$103,3,0)),"")</f>
        <v/>
      </c>
      <c r="C113" s="1377"/>
      <c r="D113" s="1277"/>
      <c r="E113" s="570" t="str">
        <f>IFERROR(IF(B112="","",VLOOKUP(B112,入力シート2!$D$3:$AO$103,7,0)),"")</f>
        <v/>
      </c>
      <c r="F113" s="571" t="str">
        <f>IFERROR(IF(B112="","",VLOOKUP(B112,入力シート2!$D$3:$AO$103,10,0)),"")</f>
        <v/>
      </c>
      <c r="G113" s="580" t="str">
        <f>IFERROR(IF(B112="","",VLOOKUP(B112,入力シート2!$D$3:$AO$103,16,0)),"")</f>
        <v/>
      </c>
      <c r="H113" s="581" t="str">
        <f>IFERROR(IF(B112="","",VLOOKUP(B112,入力シート2!$D$3:$AO$103,30,0)),"")</f>
        <v/>
      </c>
      <c r="I113" s="582" t="str">
        <f>IFERROR(IF(B112="","",VLOOKUP(B112,入力シート2!$D$3:$AO$103,31,0)),"")</f>
        <v/>
      </c>
      <c r="J113" s="1277"/>
      <c r="K113" s="1277"/>
      <c r="L113" s="1259"/>
      <c r="M113" s="1259"/>
      <c r="N113" s="1262"/>
      <c r="O113" s="1374"/>
      <c r="P113" s="1375"/>
      <c r="Q113" s="533"/>
      <c r="R113" s="533"/>
      <c r="S113" s="533"/>
      <c r="T113" s="533"/>
      <c r="U113" s="533"/>
      <c r="V113" s="533"/>
    </row>
    <row r="114" spans="1:22" ht="28" customHeight="1">
      <c r="A114" s="1275">
        <f>'作業員名簿(自動)'!A114</f>
        <v>3</v>
      </c>
      <c r="B114" s="1278" t="str">
        <f>IFERROR(IF(B115="","",VLOOKUP(B115,入力シート2!$D$3:$AO$103,2,0)),"")</f>
        <v/>
      </c>
      <c r="C114" s="1279"/>
      <c r="D114" s="1280" t="str">
        <f>IFERROR(IF(B115="","",VLOOKUP(B115,入力シート2!$D$3:$AO$103,4,0)),"")</f>
        <v/>
      </c>
      <c r="E114" s="563" t="str">
        <f>IFERROR(IF(B115="","",VLOOKUP(B115,入力シート2!$D$3:$AO$103,5,0)),"")</f>
        <v/>
      </c>
      <c r="F114" s="564" t="str">
        <f>IFERROR(IF(B115="","",VLOOKUP(B115,入力シート2!$D$3:$AO$103,8,0)),"")</f>
        <v/>
      </c>
      <c r="G114" s="572" t="s">
        <v>161</v>
      </c>
      <c r="H114" s="574" t="str">
        <f>IFERROR(IF(B115="","",VLOOKUP(B115,入力シート2!$D$3:$AO$103,27,0)),"")</f>
        <v/>
      </c>
      <c r="I114" s="562" t="str">
        <f>IFERROR(IF(B115="","",VLOOKUP(B115,入力シート2!$D$3:$AO$103,28,0)),"")</f>
        <v/>
      </c>
      <c r="J114" s="1275" t="str">
        <f>IFERROR(IF(B115="","",VLOOKUP(B115,入力シート2!$D$3:$AO$103,34,0)),"")</f>
        <v/>
      </c>
      <c r="K114" s="1275" t="str">
        <f>IFERROR(IF(B115="","",VLOOKUP(B115,入力シート2!$D$3:$AO$103,35,0)),"")</f>
        <v/>
      </c>
      <c r="L114" s="1257" t="str">
        <f>IFERROR(IF(B115="","",VLOOKUP(B115,入力シート2!$D$3:$AO$103,36,0)),"")</f>
        <v/>
      </c>
      <c r="M114" s="1257" t="str">
        <f>IFERROR(IF(B115="","",VLOOKUP(B115,入力シート2!$D$3:$AO$103,37,0)),"")</f>
        <v/>
      </c>
      <c r="N114" s="1260" t="str">
        <f>IFERROR(IF(B115="","",VLOOKUP(B115,入力シート2!$D$3:$AO$103,38,0)),"")</f>
        <v/>
      </c>
      <c r="O114" s="1370"/>
      <c r="P114" s="1371"/>
    </row>
    <row r="115" spans="1:22" ht="28" customHeight="1">
      <c r="A115" s="1276"/>
      <c r="B115" s="1288">
        <f>'作業員名簿(自動)'!B115</f>
        <v>0</v>
      </c>
      <c r="C115" s="1289"/>
      <c r="D115" s="1276"/>
      <c r="E115" s="566" t="str">
        <f>IFERROR(IF(B115="","",VLOOKUP(B115,入力シート2!$D$3:$AO$103,6,0)),"")</f>
        <v/>
      </c>
      <c r="F115" s="567" t="str">
        <f>IFERROR(IF(B115="","",VLOOKUP(B115,入力シート2!$D$3:$AO$103,9,0)),"")</f>
        <v/>
      </c>
      <c r="G115" s="576" t="str">
        <f>IFERROR(IF(B115="","",VLOOKUP(B115,入力シート2!$D$3:$AO$103,15,0)),"")</f>
        <v/>
      </c>
      <c r="H115" s="577" t="str">
        <f>IFERROR(IF(B115="","",VLOOKUP(B115,入力シート2!$D$3:$AO$103,29,0)),"")</f>
        <v/>
      </c>
      <c r="I115" s="578" t="s">
        <v>132</v>
      </c>
      <c r="J115" s="1276"/>
      <c r="K115" s="1276"/>
      <c r="L115" s="1258"/>
      <c r="M115" s="1258"/>
      <c r="N115" s="1261"/>
      <c r="O115" s="1372"/>
      <c r="P115" s="1373"/>
    </row>
    <row r="116" spans="1:22" ht="28" customHeight="1">
      <c r="A116" s="1277"/>
      <c r="B116" s="1376" t="str">
        <f>IFERROR(IF(B115="","",VLOOKUP(B115,入力シート2!$D$3:$AO$103,3,0)),"")</f>
        <v/>
      </c>
      <c r="C116" s="1377"/>
      <c r="D116" s="1277"/>
      <c r="E116" s="570" t="str">
        <f>IFERROR(IF(B115="","",VLOOKUP(B115,入力シート2!$D$3:$AO$103,7,0)),"")</f>
        <v/>
      </c>
      <c r="F116" s="571" t="str">
        <f>IFERROR(IF(B115="","",VLOOKUP(B115,入力シート2!$D$3:$AO$103,10,0)),"")</f>
        <v/>
      </c>
      <c r="G116" s="580" t="str">
        <f>IFERROR(IF(B115="","",VLOOKUP(B115,入力シート2!$D$3:$AO$103,16,0)),"")</f>
        <v/>
      </c>
      <c r="H116" s="581" t="str">
        <f>IFERROR(IF(B115="","",VLOOKUP(B115,入力シート2!$D$3:$AO$103,30,0)),"")</f>
        <v/>
      </c>
      <c r="I116" s="582" t="str">
        <f>IFERROR(IF(B115="","",VLOOKUP(B115,入力シート2!$D$3:$AO$103,31,0)),"")</f>
        <v/>
      </c>
      <c r="J116" s="1277"/>
      <c r="K116" s="1277"/>
      <c r="L116" s="1259"/>
      <c r="M116" s="1259"/>
      <c r="N116" s="1262"/>
      <c r="O116" s="1374"/>
      <c r="P116" s="1375"/>
    </row>
    <row r="117" spans="1:22" ht="28" customHeight="1">
      <c r="A117" s="1275">
        <f>'作業員名簿(自動)'!A117</f>
        <v>4</v>
      </c>
      <c r="B117" s="1278" t="str">
        <f>IFERROR(IF(B118="","",VLOOKUP(B118,入力シート2!$D$3:$AO$103,2,0)),"")</f>
        <v/>
      </c>
      <c r="C117" s="1279"/>
      <c r="D117" s="1280" t="str">
        <f>IFERROR(IF(B118="","",VLOOKUP(B118,入力シート2!$D$3:$AO$103,4,0)),"")</f>
        <v/>
      </c>
      <c r="E117" s="563" t="str">
        <f>IFERROR(IF(B118="","",VLOOKUP(B118,入力シート2!$D$3:$AO$103,5,0)),"")</f>
        <v/>
      </c>
      <c r="F117" s="564" t="str">
        <f>IFERROR(IF(B118="","",VLOOKUP(B118,入力シート2!$D$3:$AO$103,8,0)),"")</f>
        <v/>
      </c>
      <c r="G117" s="572" t="s">
        <v>161</v>
      </c>
      <c r="H117" s="574" t="str">
        <f>IFERROR(IF(B118="","",VLOOKUP(B118,入力シート2!$D$3:$AO$103,27,0)),"")</f>
        <v/>
      </c>
      <c r="I117" s="562" t="str">
        <f>IFERROR(IF(B118="","",VLOOKUP(B118,入力シート2!$D$3:$AO$103,28,0)),"")</f>
        <v/>
      </c>
      <c r="J117" s="1275" t="str">
        <f>IFERROR(IF(B118="","",VLOOKUP(B118,入力シート2!$D$3:$AO$103,34,0)),"")</f>
        <v/>
      </c>
      <c r="K117" s="1275" t="str">
        <f>IFERROR(IF(B118="","",VLOOKUP(B118,入力シート2!$D$3:$AO$103,35,0)),"")</f>
        <v/>
      </c>
      <c r="L117" s="1257" t="str">
        <f>IFERROR(IF(B118="","",VLOOKUP(B118,入力シート2!$D$3:$AO$103,36,0)),"")</f>
        <v/>
      </c>
      <c r="M117" s="1257" t="str">
        <f>IFERROR(IF(B118="","",VLOOKUP(B118,入力シート2!$D$3:$AO$103,37,0)),"")</f>
        <v/>
      </c>
      <c r="N117" s="1260" t="str">
        <f>IFERROR(IF(B118="","",VLOOKUP(B118,入力シート2!$D$3:$AO$103,38,0)),"")</f>
        <v/>
      </c>
      <c r="O117" s="1370"/>
      <c r="P117" s="1371"/>
    </row>
    <row r="118" spans="1:22" ht="28" customHeight="1">
      <c r="A118" s="1276"/>
      <c r="B118" s="1288">
        <f>'作業員名簿(自動)'!B118</f>
        <v>0</v>
      </c>
      <c r="C118" s="1289"/>
      <c r="D118" s="1276"/>
      <c r="E118" s="566" t="str">
        <f>IFERROR(IF(B118="","",VLOOKUP(B118,入力シート2!$D$3:$AO$103,6,0)),"")</f>
        <v/>
      </c>
      <c r="F118" s="567" t="str">
        <f>IFERROR(IF(B118="","",VLOOKUP(B118,入力シート2!$D$3:$AO$103,9,0)),"")</f>
        <v/>
      </c>
      <c r="G118" s="576" t="str">
        <f>IFERROR(IF(B118="","",VLOOKUP(B118,入力シート2!$D$3:$AO$103,15,0)),"")</f>
        <v/>
      </c>
      <c r="H118" s="577" t="str">
        <f>IFERROR(IF(B118="","",VLOOKUP(B118,入力シート2!$D$3:$AO$103,29,0)),"")</f>
        <v/>
      </c>
      <c r="I118" s="578" t="s">
        <v>132</v>
      </c>
      <c r="J118" s="1276"/>
      <c r="K118" s="1276"/>
      <c r="L118" s="1258"/>
      <c r="M118" s="1258"/>
      <c r="N118" s="1261"/>
      <c r="O118" s="1372"/>
      <c r="P118" s="1373"/>
    </row>
    <row r="119" spans="1:22" ht="28" customHeight="1">
      <c r="A119" s="1277"/>
      <c r="B119" s="1376" t="str">
        <f>IFERROR(IF(B118="","",VLOOKUP(B118,入力シート2!$D$3:$AO$103,3,0)),"")</f>
        <v/>
      </c>
      <c r="C119" s="1377"/>
      <c r="D119" s="1277"/>
      <c r="E119" s="570" t="str">
        <f>IFERROR(IF(B118="","",VLOOKUP(B118,入力シート2!$D$3:$AO$103,7,0)),"")</f>
        <v/>
      </c>
      <c r="F119" s="571" t="str">
        <f>IFERROR(IF(B118="","",VLOOKUP(B118,入力シート2!$D$3:$AO$103,10,0)),"")</f>
        <v/>
      </c>
      <c r="G119" s="580" t="str">
        <f>IFERROR(IF(B118="","",VLOOKUP(B118,入力シート2!$D$3:$AO$103,16,0)),"")</f>
        <v/>
      </c>
      <c r="H119" s="581" t="str">
        <f>IFERROR(IF(B118="","",VLOOKUP(B118,入力シート2!$D$3:$AO$103,30,0)),"")</f>
        <v/>
      </c>
      <c r="I119" s="582" t="str">
        <f>IFERROR(IF(B118="","",VLOOKUP(B118,入力シート2!$D$3:$AO$103,31,0)),"")</f>
        <v/>
      </c>
      <c r="J119" s="1277"/>
      <c r="K119" s="1277"/>
      <c r="L119" s="1259"/>
      <c r="M119" s="1259"/>
      <c r="N119" s="1262"/>
      <c r="O119" s="1374"/>
      <c r="P119" s="1375"/>
    </row>
    <row r="120" spans="1:22" ht="28" customHeight="1">
      <c r="A120" s="1275">
        <f>'作業員名簿(自動)'!A120</f>
        <v>5</v>
      </c>
      <c r="B120" s="1278" t="str">
        <f>IFERROR(IF(B121="","",VLOOKUP(B121,入力シート2!$D$3:$AO$103,2,0)),"")</f>
        <v/>
      </c>
      <c r="C120" s="1279"/>
      <c r="D120" s="1280" t="str">
        <f>IFERROR(IF(B121="","",VLOOKUP(B121,入力シート2!$D$3:$AO$103,4,0)),"")</f>
        <v/>
      </c>
      <c r="E120" s="563" t="str">
        <f>IFERROR(IF(B121="","",VLOOKUP(B121,入力シート2!$D$3:$AO$103,5,0)),"")</f>
        <v/>
      </c>
      <c r="F120" s="564" t="str">
        <f>IFERROR(IF(B121="","",VLOOKUP(B121,入力シート2!$D$3:$AO$103,8,0)),"")</f>
        <v/>
      </c>
      <c r="G120" s="572" t="s">
        <v>161</v>
      </c>
      <c r="H120" s="574" t="str">
        <f>IFERROR(IF(B121="","",VLOOKUP(B121,入力シート2!$D$3:$AO$103,27,0)),"")</f>
        <v/>
      </c>
      <c r="I120" s="562" t="str">
        <f>IFERROR(IF(B121="","",VLOOKUP(B121,入力シート2!$D$3:$AO$103,28,0)),"")</f>
        <v/>
      </c>
      <c r="J120" s="1275" t="str">
        <f>IFERROR(IF(B121="","",VLOOKUP(B121,入力シート2!$D$3:$AO$103,34,0)),"")</f>
        <v/>
      </c>
      <c r="K120" s="1275" t="str">
        <f>IFERROR(IF(B121="","",VLOOKUP(B121,入力シート2!$D$3:$AO$103,35,0)),"")</f>
        <v/>
      </c>
      <c r="L120" s="1257" t="str">
        <f>IFERROR(IF(B121="","",VLOOKUP(B121,入力シート2!$D$3:$AO$103,36,0)),"")</f>
        <v/>
      </c>
      <c r="M120" s="1257" t="str">
        <f>IFERROR(IF(B121="","",VLOOKUP(B121,入力シート2!$D$3:$AO$103,37,0)),"")</f>
        <v/>
      </c>
      <c r="N120" s="1260" t="str">
        <f>IFERROR(IF(B121="","",VLOOKUP(B121,入力シート2!$D$3:$AO$103,38,0)),"")</f>
        <v/>
      </c>
      <c r="O120" s="1370"/>
      <c r="P120" s="1371"/>
    </row>
    <row r="121" spans="1:22" ht="28" customHeight="1">
      <c r="A121" s="1276"/>
      <c r="B121" s="1288">
        <f>'作業員名簿(自動)'!B121</f>
        <v>0</v>
      </c>
      <c r="C121" s="1289"/>
      <c r="D121" s="1276"/>
      <c r="E121" s="566" t="str">
        <f>IFERROR(IF(B121="","",VLOOKUP(B121,入力シート2!$D$3:$AO$103,6,0)),"")</f>
        <v/>
      </c>
      <c r="F121" s="567" t="str">
        <f>IFERROR(IF(B121="","",VLOOKUP(B121,入力シート2!$D$3:$AO$103,9,0)),"")</f>
        <v/>
      </c>
      <c r="G121" s="576" t="str">
        <f>IFERROR(IF(B121="","",VLOOKUP(B121,入力シート2!$D$3:$AO$103,15,0)),"")</f>
        <v/>
      </c>
      <c r="H121" s="577" t="str">
        <f>IFERROR(IF(B121="","",VLOOKUP(B121,入力シート2!$D$3:$AO$103,29,0)),"")</f>
        <v/>
      </c>
      <c r="I121" s="578" t="s">
        <v>132</v>
      </c>
      <c r="J121" s="1276"/>
      <c r="K121" s="1276"/>
      <c r="L121" s="1258"/>
      <c r="M121" s="1258"/>
      <c r="N121" s="1261"/>
      <c r="O121" s="1372"/>
      <c r="P121" s="1373"/>
    </row>
    <row r="122" spans="1:22" ht="28" customHeight="1">
      <c r="A122" s="1277"/>
      <c r="B122" s="1376" t="str">
        <f>IFERROR(IF(B121="","",VLOOKUP(B121,入力シート2!$D$3:$AO$103,3,0)),"")</f>
        <v/>
      </c>
      <c r="C122" s="1377"/>
      <c r="D122" s="1277"/>
      <c r="E122" s="570" t="str">
        <f>IFERROR(IF(B121="","",VLOOKUP(B121,入力シート2!$D$3:$AO$103,7,0)),"")</f>
        <v/>
      </c>
      <c r="F122" s="571" t="str">
        <f>IFERROR(IF(B121="","",VLOOKUP(B121,入力シート2!$D$3:$AO$103,10,0)),"")</f>
        <v/>
      </c>
      <c r="G122" s="580" t="str">
        <f>IFERROR(IF(B121="","",VLOOKUP(B121,入力シート2!$D$3:$AO$103,16,0)),"")</f>
        <v/>
      </c>
      <c r="H122" s="581" t="str">
        <f>IFERROR(IF(B121="","",VLOOKUP(B121,入力シート2!$D$3:$AO$103,30,0)),"")</f>
        <v/>
      </c>
      <c r="I122" s="582" t="str">
        <f>IFERROR(IF(B121="","",VLOOKUP(B121,入力シート2!$D$3:$AO$103,31,0)),"")</f>
        <v/>
      </c>
      <c r="J122" s="1277"/>
      <c r="K122" s="1277"/>
      <c r="L122" s="1259"/>
      <c r="M122" s="1259"/>
      <c r="N122" s="1262"/>
      <c r="O122" s="1374"/>
      <c r="P122" s="1375"/>
    </row>
    <row r="123" spans="1:22" ht="28" customHeight="1">
      <c r="A123" s="1275">
        <f>'作業員名簿(自動)'!A123</f>
        <v>6</v>
      </c>
      <c r="B123" s="1278" t="str">
        <f>IFERROR(IF(B124="","",VLOOKUP(B124,入力シート2!$D$3:$AO$103,2,0)),"")</f>
        <v/>
      </c>
      <c r="C123" s="1279"/>
      <c r="D123" s="1280" t="str">
        <f>IFERROR(IF(B124="","",VLOOKUP(B124,入力シート2!$D$3:$AO$103,4,0)),"")</f>
        <v/>
      </c>
      <c r="E123" s="563" t="str">
        <f>IFERROR(IF(B124="","",VLOOKUP(B124,入力シート2!$D$3:$AO$103,5,0)),"")</f>
        <v/>
      </c>
      <c r="F123" s="564" t="str">
        <f>IFERROR(IF(B124="","",VLOOKUP(B124,入力シート2!$D$3:$AO$103,8,0)),"")</f>
        <v/>
      </c>
      <c r="G123" s="572" t="s">
        <v>161</v>
      </c>
      <c r="H123" s="574" t="str">
        <f>IFERROR(IF(B124="","",VLOOKUP(B124,入力シート2!$D$3:$AO$103,27,0)),"")</f>
        <v/>
      </c>
      <c r="I123" s="562" t="str">
        <f>IFERROR(IF(B124="","",VLOOKUP(B124,入力シート2!$D$3:$AO$103,28,0)),"")</f>
        <v/>
      </c>
      <c r="J123" s="1275" t="str">
        <f>IFERROR(IF(B124="","",VLOOKUP(B124,入力シート2!$D$3:$AO$103,34,0)),"")</f>
        <v/>
      </c>
      <c r="K123" s="1275" t="str">
        <f>IFERROR(IF(B124="","",VLOOKUP(B124,入力シート2!$D$3:$AO$103,35,0)),"")</f>
        <v/>
      </c>
      <c r="L123" s="1257" t="str">
        <f>IFERROR(IF(B124="","",VLOOKUP(B124,入力シート2!$D$3:$AO$103,36,0)),"")</f>
        <v/>
      </c>
      <c r="M123" s="1257" t="str">
        <f>IFERROR(IF(B124="","",VLOOKUP(B124,入力シート2!$D$3:$AO$103,37,0)),"")</f>
        <v/>
      </c>
      <c r="N123" s="1260" t="str">
        <f>IFERROR(IF(B124="","",VLOOKUP(B124,入力シート2!$D$3:$AO$103,38,0)),"")</f>
        <v/>
      </c>
      <c r="O123" s="1370"/>
      <c r="P123" s="1371"/>
    </row>
    <row r="124" spans="1:22" ht="28" customHeight="1">
      <c r="A124" s="1276"/>
      <c r="B124" s="1288">
        <f>'作業員名簿(自動)'!B124</f>
        <v>0</v>
      </c>
      <c r="C124" s="1289"/>
      <c r="D124" s="1276"/>
      <c r="E124" s="566" t="str">
        <f>IFERROR(IF(B124="","",VLOOKUP(B124,入力シート2!$D$3:$AO$103,6,0)),"")</f>
        <v/>
      </c>
      <c r="F124" s="567" t="str">
        <f>IFERROR(IF(B124="","",VLOOKUP(B124,入力シート2!$D$3:$AO$103,9,0)),"")</f>
        <v/>
      </c>
      <c r="G124" s="576" t="str">
        <f>IFERROR(IF(B124="","",VLOOKUP(B124,入力シート2!$D$3:$AO$103,15,0)),"")</f>
        <v/>
      </c>
      <c r="H124" s="577" t="str">
        <f>IFERROR(IF(B124="","",VLOOKUP(B124,入力シート2!$D$3:$AO$103,29,0)),"")</f>
        <v/>
      </c>
      <c r="I124" s="578" t="s">
        <v>132</v>
      </c>
      <c r="J124" s="1276"/>
      <c r="K124" s="1276"/>
      <c r="L124" s="1258"/>
      <c r="M124" s="1258"/>
      <c r="N124" s="1261"/>
      <c r="O124" s="1372"/>
      <c r="P124" s="1373"/>
    </row>
    <row r="125" spans="1:22" ht="28" customHeight="1">
      <c r="A125" s="1277"/>
      <c r="B125" s="1376" t="str">
        <f>IFERROR(IF(B124="","",VLOOKUP(B124,入力シート2!$D$3:$AO$103,3,0)),"")</f>
        <v/>
      </c>
      <c r="C125" s="1377"/>
      <c r="D125" s="1277"/>
      <c r="E125" s="570" t="str">
        <f>IFERROR(IF(B124="","",VLOOKUP(B124,入力シート2!$D$3:$AO$103,7,0)),"")</f>
        <v/>
      </c>
      <c r="F125" s="571" t="str">
        <f>IFERROR(IF(B124="","",VLOOKUP(B124,入力シート2!$D$3:$AO$103,10,0)),"")</f>
        <v/>
      </c>
      <c r="G125" s="580" t="str">
        <f>IFERROR(IF(B124="","",VLOOKUP(B124,入力シート2!$D$3:$AO$103,16,0)),"")</f>
        <v/>
      </c>
      <c r="H125" s="581" t="str">
        <f>IFERROR(IF(B124="","",VLOOKUP(B124,入力シート2!$D$3:$AO$103,30,0)),"")</f>
        <v/>
      </c>
      <c r="I125" s="582" t="str">
        <f>IFERROR(IF(B124="","",VLOOKUP(B124,入力シート2!$D$3:$AO$103,31,0)),"")</f>
        <v/>
      </c>
      <c r="J125" s="1277"/>
      <c r="K125" s="1277"/>
      <c r="L125" s="1259"/>
      <c r="M125" s="1259"/>
      <c r="N125" s="1262"/>
      <c r="O125" s="1374"/>
      <c r="P125" s="1375"/>
    </row>
    <row r="126" spans="1:22" ht="28" customHeight="1">
      <c r="A126" s="1275">
        <f>'作業員名簿(自動)'!A126</f>
        <v>7</v>
      </c>
      <c r="B126" s="1278" t="str">
        <f>IFERROR(IF(B127="","",VLOOKUP(B127,入力シート2!$D$3:$AO$103,2,0)),"")</f>
        <v/>
      </c>
      <c r="C126" s="1279"/>
      <c r="D126" s="1280" t="str">
        <f>IFERROR(IF(B127="","",VLOOKUP(B127,入力シート2!$D$3:$AO$103,4,0)),"")</f>
        <v/>
      </c>
      <c r="E126" s="563" t="str">
        <f>IFERROR(IF(B127="","",VLOOKUP(B127,入力シート2!$D$3:$AO$103,5,0)),"")</f>
        <v/>
      </c>
      <c r="F126" s="564" t="str">
        <f>IFERROR(IF(B127="","",VLOOKUP(B127,入力シート2!$D$3:$AO$103,8,0)),"")</f>
        <v/>
      </c>
      <c r="G126" s="572" t="s">
        <v>161</v>
      </c>
      <c r="H126" s="574" t="str">
        <f>IFERROR(IF(B127="","",VLOOKUP(B127,入力シート2!$D$3:$AO$103,27,0)),"")</f>
        <v/>
      </c>
      <c r="I126" s="562" t="str">
        <f>IFERROR(IF(B127="","",VLOOKUP(B127,入力シート2!$D$3:$AO$103,28,0)),"")</f>
        <v/>
      </c>
      <c r="J126" s="1275" t="str">
        <f>IFERROR(IF(B127="","",VLOOKUP(B127,入力シート2!$D$3:$AO$103,34,0)),"")</f>
        <v/>
      </c>
      <c r="K126" s="1275" t="str">
        <f>IFERROR(IF(B127="","",VLOOKUP(B127,入力シート2!$D$3:$AO$103,35,0)),"")</f>
        <v/>
      </c>
      <c r="L126" s="1257" t="str">
        <f>IFERROR(IF(B127="","",VLOOKUP(B127,入力シート2!$D$3:$AO$103,36,0)),"")</f>
        <v/>
      </c>
      <c r="M126" s="1257" t="str">
        <f>IFERROR(IF(B127="","",VLOOKUP(B127,入力シート2!$D$3:$AO$103,37,0)),"")</f>
        <v/>
      </c>
      <c r="N126" s="1260" t="str">
        <f>IFERROR(IF(B127="","",VLOOKUP(B127,入力シート2!$D$3:$AO$103,38,0)),"")</f>
        <v/>
      </c>
      <c r="O126" s="1370"/>
      <c r="P126" s="1371"/>
    </row>
    <row r="127" spans="1:22" ht="28" customHeight="1">
      <c r="A127" s="1276"/>
      <c r="B127" s="1288">
        <f>'作業員名簿(自動)'!B127</f>
        <v>0</v>
      </c>
      <c r="C127" s="1289"/>
      <c r="D127" s="1276"/>
      <c r="E127" s="566" t="str">
        <f>IFERROR(IF(B127="","",VLOOKUP(B127,入力シート2!$D$3:$AO$103,6,0)),"")</f>
        <v/>
      </c>
      <c r="F127" s="567" t="str">
        <f>IFERROR(IF(B127="","",VLOOKUP(B127,入力シート2!$D$3:$AO$103,9,0)),"")</f>
        <v/>
      </c>
      <c r="G127" s="576" t="str">
        <f>IFERROR(IF(B127="","",VLOOKUP(B127,入力シート2!$D$3:$AO$103,15,0)),"")</f>
        <v/>
      </c>
      <c r="H127" s="577" t="str">
        <f>IFERROR(IF(B127="","",VLOOKUP(B127,入力シート2!$D$3:$AO$103,29,0)),"")</f>
        <v/>
      </c>
      <c r="I127" s="578" t="s">
        <v>132</v>
      </c>
      <c r="J127" s="1276"/>
      <c r="K127" s="1276"/>
      <c r="L127" s="1258"/>
      <c r="M127" s="1258"/>
      <c r="N127" s="1261"/>
      <c r="O127" s="1372"/>
      <c r="P127" s="1373"/>
    </row>
    <row r="128" spans="1:22" ht="28" customHeight="1">
      <c r="A128" s="1277"/>
      <c r="B128" s="1376" t="str">
        <f>IFERROR(IF(B127="","",VLOOKUP(B127,入力シート2!$D$3:$AO$103,3,0)),"")</f>
        <v/>
      </c>
      <c r="C128" s="1377"/>
      <c r="D128" s="1277"/>
      <c r="E128" s="570" t="str">
        <f>IFERROR(IF(B127="","",VLOOKUP(B127,入力シート2!$D$3:$AO$103,7,0)),"")</f>
        <v/>
      </c>
      <c r="F128" s="571" t="str">
        <f>IFERROR(IF(B127="","",VLOOKUP(B127,入力シート2!$D$3:$AO$103,10,0)),"")</f>
        <v/>
      </c>
      <c r="G128" s="580" t="str">
        <f>IFERROR(IF(B127="","",VLOOKUP(B127,入力シート2!$D$3:$AO$103,16,0)),"")</f>
        <v/>
      </c>
      <c r="H128" s="581" t="str">
        <f>IFERROR(IF(B127="","",VLOOKUP(B127,入力シート2!$D$3:$AO$103,30,0)),"")</f>
        <v/>
      </c>
      <c r="I128" s="582" t="str">
        <f>IFERROR(IF(B127="","",VLOOKUP(B127,入力シート2!$D$3:$AO$103,31,0)),"")</f>
        <v/>
      </c>
      <c r="J128" s="1277"/>
      <c r="K128" s="1277"/>
      <c r="L128" s="1259"/>
      <c r="M128" s="1259"/>
      <c r="N128" s="1262"/>
      <c r="O128" s="1374"/>
      <c r="P128" s="1375"/>
    </row>
    <row r="129" spans="1:24" ht="28" customHeight="1">
      <c r="A129" s="1275">
        <f>'作業員名簿(自動)'!A129</f>
        <v>8</v>
      </c>
      <c r="B129" s="1278" t="str">
        <f>IFERROR(IF(B130="","",VLOOKUP(B130,入力シート2!$D$3:$AO$103,2,0)),"")</f>
        <v/>
      </c>
      <c r="C129" s="1279"/>
      <c r="D129" s="1280" t="str">
        <f>IFERROR(IF(B130="","",VLOOKUP(B130,入力シート2!$D$3:$AO$103,4,0)),"")</f>
        <v/>
      </c>
      <c r="E129" s="563" t="str">
        <f>IFERROR(IF(B130="","",VLOOKUP(B130,入力シート2!$D$3:$AO$103,5,0)),"")</f>
        <v/>
      </c>
      <c r="F129" s="564" t="str">
        <f>IFERROR(IF(B130="","",VLOOKUP(B130,入力シート2!$D$3:$AO$103,8,0)),"")</f>
        <v/>
      </c>
      <c r="G129" s="572" t="s">
        <v>161</v>
      </c>
      <c r="H129" s="574" t="str">
        <f>IFERROR(IF(B130="","",VLOOKUP(B130,入力シート2!$D$3:$AO$103,27,0)),"")</f>
        <v/>
      </c>
      <c r="I129" s="562" t="str">
        <f>IFERROR(IF(B130="","",VLOOKUP(B130,入力シート2!$D$3:$AO$103,28,0)),"")</f>
        <v/>
      </c>
      <c r="J129" s="1275" t="str">
        <f>IFERROR(IF(B130="","",VLOOKUP(B130,入力シート2!$D$3:$AO$103,34,0)),"")</f>
        <v/>
      </c>
      <c r="K129" s="1275" t="str">
        <f>IFERROR(IF(B130="","",VLOOKUP(B130,入力シート2!$D$3:$AO$103,35,0)),"")</f>
        <v/>
      </c>
      <c r="L129" s="1257" t="str">
        <f>IFERROR(IF(B130="","",VLOOKUP(B130,入力シート2!$D$3:$AO$103,36,0)),"")</f>
        <v/>
      </c>
      <c r="M129" s="1257" t="str">
        <f>IFERROR(IF(B130="","",VLOOKUP(B130,入力シート2!$D$3:$AO$103,37,0)),"")</f>
        <v/>
      </c>
      <c r="N129" s="1260" t="str">
        <f>IFERROR(IF(B130="","",VLOOKUP(B130,入力シート2!$D$3:$AO$103,38,0)),"")</f>
        <v/>
      </c>
      <c r="O129" s="1370"/>
      <c r="P129" s="1371"/>
    </row>
    <row r="130" spans="1:24" ht="28" customHeight="1">
      <c r="A130" s="1276"/>
      <c r="B130" s="1288">
        <f>'作業員名簿(自動)'!B130</f>
        <v>0</v>
      </c>
      <c r="C130" s="1289"/>
      <c r="D130" s="1276"/>
      <c r="E130" s="566" t="str">
        <f>IFERROR(IF(B130="","",VLOOKUP(B130,入力シート2!$D$3:$AO$103,6,0)),"")</f>
        <v/>
      </c>
      <c r="F130" s="567" t="str">
        <f>IFERROR(IF(B130="","",VLOOKUP(B130,入力シート2!$D$3:$AO$103,9,0)),"")</f>
        <v/>
      </c>
      <c r="G130" s="576" t="str">
        <f>IFERROR(IF(B130="","",VLOOKUP(B130,入力シート2!$D$3:$AO$103,15,0)),"")</f>
        <v/>
      </c>
      <c r="H130" s="577" t="str">
        <f>IFERROR(IF(B130="","",VLOOKUP(B130,入力シート2!$D$3:$AO$103,29,0)),"")</f>
        <v/>
      </c>
      <c r="I130" s="578" t="s">
        <v>132</v>
      </c>
      <c r="J130" s="1276"/>
      <c r="K130" s="1276"/>
      <c r="L130" s="1258"/>
      <c r="M130" s="1258"/>
      <c r="N130" s="1261"/>
      <c r="O130" s="1372"/>
      <c r="P130" s="1373"/>
    </row>
    <row r="131" spans="1:24" ht="28" customHeight="1">
      <c r="A131" s="1277"/>
      <c r="B131" s="1376" t="str">
        <f>IFERROR(IF(B130="","",VLOOKUP(B130,入力シート2!$D$3:$AO$103,3,0)),"")</f>
        <v/>
      </c>
      <c r="C131" s="1377"/>
      <c r="D131" s="1277"/>
      <c r="E131" s="570" t="str">
        <f>IFERROR(IF(B130="","",VLOOKUP(B130,入力シート2!$D$3:$AO$103,7,0)),"")</f>
        <v/>
      </c>
      <c r="F131" s="571" t="str">
        <f>IFERROR(IF(B130="","",VLOOKUP(B130,入力シート2!$D$3:$AO$103,10,0)),"")</f>
        <v/>
      </c>
      <c r="G131" s="580" t="str">
        <f>IFERROR(IF(B130="","",VLOOKUP(B130,入力シート2!$D$3:$AO$103,16,0)),"")</f>
        <v/>
      </c>
      <c r="H131" s="581" t="str">
        <f>IFERROR(IF(B130="","",VLOOKUP(B130,入力シート2!$D$3:$AO$103,30,0)),"")</f>
        <v/>
      </c>
      <c r="I131" s="582" t="str">
        <f>IFERROR(IF(B130="","",VLOOKUP(B130,入力シート2!$D$3:$AO$103,31,0)),"")</f>
        <v/>
      </c>
      <c r="J131" s="1277"/>
      <c r="K131" s="1277"/>
      <c r="L131" s="1259"/>
      <c r="M131" s="1259"/>
      <c r="N131" s="1262"/>
      <c r="O131" s="1374"/>
      <c r="P131" s="1375"/>
    </row>
    <row r="132" spans="1:24" ht="28" customHeight="1">
      <c r="A132" s="1275">
        <f>'作業員名簿(自動)'!A132</f>
        <v>9</v>
      </c>
      <c r="B132" s="1278" t="str">
        <f>IFERROR(IF(B133="","",VLOOKUP(B133,入力シート2!$D$3:$AO$103,2,0)),"")</f>
        <v/>
      </c>
      <c r="C132" s="1279"/>
      <c r="D132" s="1280" t="str">
        <f>IFERROR(IF(B133="","",VLOOKUP(B133,入力シート2!$D$3:$AO$103,4,0)),"")</f>
        <v/>
      </c>
      <c r="E132" s="563" t="str">
        <f>IFERROR(IF(B133="","",VLOOKUP(B133,入力シート2!$D$3:$AO$103,5,0)),"")</f>
        <v/>
      </c>
      <c r="F132" s="564" t="str">
        <f>IFERROR(IF(B133="","",VLOOKUP(B133,入力シート2!$D$3:$AO$103,8,0)),"")</f>
        <v/>
      </c>
      <c r="G132" s="572" t="s">
        <v>161</v>
      </c>
      <c r="H132" s="574" t="str">
        <f>IFERROR(IF(B133="","",VLOOKUP(B133,入力シート2!$D$3:$AO$103,27,0)),"")</f>
        <v/>
      </c>
      <c r="I132" s="562" t="str">
        <f>IFERROR(IF(B133="","",VLOOKUP(B133,入力シート2!$D$3:$AO$103,28,0)),"")</f>
        <v/>
      </c>
      <c r="J132" s="1275" t="str">
        <f>IFERROR(IF(B133="","",VLOOKUP(B133,入力シート2!$D$3:$AO$103,34,0)),"")</f>
        <v/>
      </c>
      <c r="K132" s="1275" t="str">
        <f>IFERROR(IF(B133="","",VLOOKUP(B133,入力シート2!$D$3:$AO$103,35,0)),"")</f>
        <v/>
      </c>
      <c r="L132" s="1257" t="str">
        <f>IFERROR(IF(B133="","",VLOOKUP(B133,入力シート2!$D$3:$AO$103,36,0)),"")</f>
        <v/>
      </c>
      <c r="M132" s="1257" t="str">
        <f>IFERROR(IF(B133="","",VLOOKUP(B133,入力シート2!$D$3:$AO$103,37,0)),"")</f>
        <v/>
      </c>
      <c r="N132" s="1260" t="str">
        <f>IFERROR(IF(B133="","",VLOOKUP(B133,入力シート2!$D$3:$AO$103,38,0)),"")</f>
        <v/>
      </c>
      <c r="O132" s="1370"/>
      <c r="P132" s="1371"/>
    </row>
    <row r="133" spans="1:24" ht="28" customHeight="1">
      <c r="A133" s="1276"/>
      <c r="B133" s="1288">
        <f>'作業員名簿(自動)'!B133</f>
        <v>0</v>
      </c>
      <c r="C133" s="1289"/>
      <c r="D133" s="1276"/>
      <c r="E133" s="566" t="str">
        <f>IFERROR(IF(B133="","",VLOOKUP(B133,入力シート2!$D$3:$AO$103,6,0)),"")</f>
        <v/>
      </c>
      <c r="F133" s="567" t="str">
        <f>IFERROR(IF(B133="","",VLOOKUP(B133,入力シート2!$D$3:$AO$103,9,0)),"")</f>
        <v/>
      </c>
      <c r="G133" s="576" t="str">
        <f>IFERROR(IF(B133="","",VLOOKUP(B133,入力シート2!$D$3:$AO$103,15,0)),"")</f>
        <v/>
      </c>
      <c r="H133" s="577" t="str">
        <f>IFERROR(IF(B133="","",VLOOKUP(B133,入力シート2!$D$3:$AO$103,29,0)),"")</f>
        <v/>
      </c>
      <c r="I133" s="578" t="s">
        <v>132</v>
      </c>
      <c r="J133" s="1276"/>
      <c r="K133" s="1276"/>
      <c r="L133" s="1258"/>
      <c r="M133" s="1258"/>
      <c r="N133" s="1261"/>
      <c r="O133" s="1372"/>
      <c r="P133" s="1373"/>
    </row>
    <row r="134" spans="1:24" ht="28" customHeight="1">
      <c r="A134" s="1277"/>
      <c r="B134" s="1376" t="str">
        <f>IFERROR(IF(B133="","",VLOOKUP(B133,入力シート2!$D$3:$AO$103,3,0)),"")</f>
        <v/>
      </c>
      <c r="C134" s="1377"/>
      <c r="D134" s="1277"/>
      <c r="E134" s="570" t="str">
        <f>IFERROR(IF(B133="","",VLOOKUP(B133,入力シート2!$D$3:$AO$103,7,0)),"")</f>
        <v/>
      </c>
      <c r="F134" s="571" t="str">
        <f>IFERROR(IF(B133="","",VLOOKUP(B133,入力シート2!$D$3:$AO$103,10,0)),"")</f>
        <v/>
      </c>
      <c r="G134" s="580" t="str">
        <f>IFERROR(IF(B133="","",VLOOKUP(B133,入力シート2!$D$3:$AO$103,16,0)),"")</f>
        <v/>
      </c>
      <c r="H134" s="581" t="str">
        <f>IFERROR(IF(B133="","",VLOOKUP(B133,入力シート2!$D$3:$AO$103,30,0)),"")</f>
        <v/>
      </c>
      <c r="I134" s="582" t="str">
        <f>IFERROR(IF(B133="","",VLOOKUP(B133,入力シート2!$D$3:$AO$103,31,0)),"")</f>
        <v/>
      </c>
      <c r="J134" s="1277"/>
      <c r="K134" s="1277"/>
      <c r="L134" s="1259"/>
      <c r="M134" s="1259"/>
      <c r="N134" s="1262"/>
      <c r="O134" s="1374"/>
      <c r="P134" s="1375"/>
    </row>
    <row r="135" spans="1:24" ht="28" customHeight="1">
      <c r="A135" s="1275">
        <f>'作業員名簿(自動)'!A135</f>
        <v>10</v>
      </c>
      <c r="B135" s="1278" t="str">
        <f>IFERROR(IF(B136="","",VLOOKUP(B136,入力シート2!$D$3:$AO$103,2,0)),"")</f>
        <v/>
      </c>
      <c r="C135" s="1279"/>
      <c r="D135" s="1280" t="str">
        <f>IFERROR(IF(B136="","",VLOOKUP(B136,入力シート2!$D$3:$AO$103,4,0)),"")</f>
        <v/>
      </c>
      <c r="E135" s="563" t="str">
        <f>IFERROR(IF(B136="","",VLOOKUP(B136,入力シート2!$D$3:$AO$103,5,0)),"")</f>
        <v/>
      </c>
      <c r="F135" s="564" t="str">
        <f>IFERROR(IF(B136="","",VLOOKUP(B136,入力シート2!$D$3:$AO$103,8,0)),"")</f>
        <v/>
      </c>
      <c r="G135" s="572" t="s">
        <v>161</v>
      </c>
      <c r="H135" s="574" t="str">
        <f>IFERROR(IF(B136="","",VLOOKUP(B136,入力シート2!$D$3:$AO$103,27,0)),"")</f>
        <v/>
      </c>
      <c r="I135" s="562" t="str">
        <f>IFERROR(IF(B136="","",VLOOKUP(B136,入力シート2!$D$3:$AO$103,28,0)),"")</f>
        <v/>
      </c>
      <c r="J135" s="1275" t="str">
        <f>IFERROR(IF(B136="","",VLOOKUP(B136,入力シート2!$D$3:$AO$103,34,0)),"")</f>
        <v/>
      </c>
      <c r="K135" s="1275" t="str">
        <f>IFERROR(IF(B136="","",VLOOKUP(B136,入力シート2!$D$3:$AO$103,35,0)),"")</f>
        <v/>
      </c>
      <c r="L135" s="1257" t="str">
        <f>IFERROR(IF(B136="","",VLOOKUP(B136,入力シート2!$D$3:$AO$103,36,0)),"")</f>
        <v/>
      </c>
      <c r="M135" s="1257" t="str">
        <f>IFERROR(IF(B136="","",VLOOKUP(B136,入力シート2!$D$3:$AO$103,37,0)),"")</f>
        <v/>
      </c>
      <c r="N135" s="1260" t="str">
        <f>IFERROR(IF(B136="","",VLOOKUP(B136,入力シート2!$D$3:$AO$103,38,0)),"")</f>
        <v/>
      </c>
      <c r="O135" s="1370"/>
      <c r="P135" s="1371"/>
    </row>
    <row r="136" spans="1:24" ht="28" customHeight="1">
      <c r="A136" s="1276"/>
      <c r="B136" s="1288">
        <f>'作業員名簿(自動)'!B136</f>
        <v>0</v>
      </c>
      <c r="C136" s="1289"/>
      <c r="D136" s="1276"/>
      <c r="E136" s="566" t="str">
        <f>IFERROR(IF(B136="","",VLOOKUP(B136,入力シート2!$D$3:$AO$103,6,0)),"")</f>
        <v/>
      </c>
      <c r="F136" s="567" t="str">
        <f>IFERROR(IF(B136="","",VLOOKUP(B136,入力シート2!$D$3:$AO$103,9,0)),"")</f>
        <v/>
      </c>
      <c r="G136" s="576" t="str">
        <f>IFERROR(IF(B136="","",VLOOKUP(B136,入力シート2!$D$3:$AO$103,15,0)),"")</f>
        <v/>
      </c>
      <c r="H136" s="577" t="str">
        <f>IFERROR(IF(B136="","",VLOOKUP(B136,入力シート2!$D$3:$AO$103,29,0)),"")</f>
        <v/>
      </c>
      <c r="I136" s="578" t="s">
        <v>132</v>
      </c>
      <c r="J136" s="1276"/>
      <c r="K136" s="1276"/>
      <c r="L136" s="1258"/>
      <c r="M136" s="1258"/>
      <c r="N136" s="1261"/>
      <c r="O136" s="1372"/>
      <c r="P136" s="1373"/>
    </row>
    <row r="137" spans="1:24" ht="28" customHeight="1">
      <c r="A137" s="1277"/>
      <c r="B137" s="1376" t="str">
        <f>IFERROR(IF(B136="","",VLOOKUP(B136,入力シート2!$D$3:$AO$103,3,0)),"")</f>
        <v/>
      </c>
      <c r="C137" s="1377"/>
      <c r="D137" s="1277"/>
      <c r="E137" s="570" t="str">
        <f>IFERROR(IF(B136="","",VLOOKUP(B136,入力シート2!$D$3:$AO$103,7,0)),"")</f>
        <v/>
      </c>
      <c r="F137" s="571" t="str">
        <f>IFERROR(IF(B136="","",VLOOKUP(B136,入力シート2!$D$3:$AO$103,10,0)),"")</f>
        <v/>
      </c>
      <c r="G137" s="580" t="str">
        <f>IFERROR(IF(B136="","",VLOOKUP(B136,入力シート2!$D$3:$AO$103,16,0)),"")</f>
        <v/>
      </c>
      <c r="H137" s="581" t="str">
        <f>IFERROR(IF(B136="","",VLOOKUP(B136,入力シート2!$D$3:$AO$103,30,0)),"")</f>
        <v/>
      </c>
      <c r="I137" s="582" t="str">
        <f>IFERROR(IF(B136="","",VLOOKUP(B136,入力シート2!$D$3:$AO$103,31,0)),"")</f>
        <v/>
      </c>
      <c r="J137" s="1277"/>
      <c r="K137" s="1277"/>
      <c r="L137" s="1259"/>
      <c r="M137" s="1259"/>
      <c r="N137" s="1262"/>
      <c r="O137" s="1374"/>
      <c r="P137" s="1375"/>
    </row>
    <row r="138" spans="1:24" s="587" customFormat="1" ht="18" customHeight="1">
      <c r="A138" s="584" t="s">
        <v>162</v>
      </c>
      <c r="B138" s="585"/>
      <c r="C138" s="603"/>
      <c r="E138" s="588"/>
      <c r="F138" s="588"/>
      <c r="J138" s="604" t="s">
        <v>163</v>
      </c>
      <c r="K138" s="593" t="s">
        <v>164</v>
      </c>
      <c r="O138" s="589"/>
      <c r="P138" s="590"/>
      <c r="Q138" s="591"/>
      <c r="R138" s="592"/>
      <c r="U138" s="560"/>
      <c r="V138" s="560"/>
      <c r="W138" s="560"/>
    </row>
    <row r="139" spans="1:24" s="587" customFormat="1" ht="18" customHeight="1">
      <c r="A139" s="568"/>
      <c r="B139" s="593" t="s">
        <v>185</v>
      </c>
      <c r="E139" s="588"/>
      <c r="F139" s="588"/>
      <c r="J139" s="604"/>
      <c r="K139" s="593" t="s">
        <v>165</v>
      </c>
      <c r="O139" s="589"/>
      <c r="P139" s="533"/>
      <c r="Q139" s="558"/>
      <c r="R139" s="592"/>
    </row>
    <row r="140" spans="1:24" s="587" customFormat="1" ht="18" customHeight="1">
      <c r="A140" s="568"/>
      <c r="B140" s="593" t="s">
        <v>166</v>
      </c>
      <c r="E140" s="588"/>
      <c r="F140" s="588"/>
      <c r="J140" s="604"/>
      <c r="K140" s="593" t="s">
        <v>167</v>
      </c>
      <c r="O140" s="589"/>
      <c r="P140" s="533"/>
      <c r="Q140" s="558"/>
      <c r="R140" s="592"/>
      <c r="U140" s="560"/>
      <c r="V140" s="560"/>
      <c r="W140" s="560"/>
      <c r="X140" s="594"/>
    </row>
    <row r="141" spans="1:24" s="587" customFormat="1" ht="18" customHeight="1">
      <c r="A141" s="568"/>
      <c r="B141" s="593" t="s">
        <v>168</v>
      </c>
      <c r="E141" s="588"/>
      <c r="F141" s="588"/>
      <c r="J141" s="604" t="s">
        <v>169</v>
      </c>
      <c r="K141" s="593" t="s">
        <v>170</v>
      </c>
      <c r="O141" s="589"/>
      <c r="P141" s="590"/>
      <c r="Q141" s="558"/>
      <c r="R141" s="592"/>
      <c r="U141" s="560"/>
      <c r="V141" s="560"/>
      <c r="W141" s="560"/>
      <c r="X141" s="594"/>
    </row>
    <row r="142" spans="1:24" s="587" customFormat="1" ht="18" customHeight="1">
      <c r="A142" s="568"/>
      <c r="B142" s="593" t="s">
        <v>171</v>
      </c>
      <c r="E142" s="588"/>
      <c r="F142" s="588"/>
      <c r="J142" s="604" t="s">
        <v>172</v>
      </c>
      <c r="K142" s="593" t="s">
        <v>173</v>
      </c>
      <c r="O142" s="589"/>
      <c r="P142" s="590"/>
      <c r="Q142" s="558"/>
      <c r="R142" s="592"/>
      <c r="U142" s="560"/>
      <c r="V142" s="560"/>
      <c r="W142" s="560"/>
      <c r="X142" s="594"/>
    </row>
    <row r="143" spans="1:24" s="587" customFormat="1" ht="18" customHeight="1">
      <c r="A143" s="568"/>
      <c r="B143" s="593" t="s">
        <v>174</v>
      </c>
      <c r="E143" s="588"/>
      <c r="F143" s="588"/>
      <c r="J143" s="604"/>
      <c r="K143" s="593" t="s">
        <v>175</v>
      </c>
      <c r="O143" s="589"/>
      <c r="P143" s="589"/>
      <c r="Q143" s="558"/>
      <c r="R143" s="592"/>
      <c r="X143" s="594"/>
    </row>
    <row r="144" spans="1:24" s="587" customFormat="1" ht="18" customHeight="1">
      <c r="A144" s="568"/>
      <c r="B144" s="593" t="s">
        <v>186</v>
      </c>
      <c r="E144" s="588"/>
      <c r="F144" s="588"/>
      <c r="J144" s="604" t="s">
        <v>176</v>
      </c>
      <c r="K144" s="593" t="s">
        <v>177</v>
      </c>
      <c r="O144" s="589"/>
      <c r="P144" s="590"/>
      <c r="Q144" s="558"/>
      <c r="R144" s="592"/>
      <c r="X144" s="594"/>
    </row>
    <row r="145" spans="1:28" s="587" customFormat="1" ht="18" customHeight="1">
      <c r="A145" s="568"/>
      <c r="B145" s="593" t="s">
        <v>187</v>
      </c>
      <c r="E145" s="588"/>
      <c r="F145" s="588"/>
      <c r="J145" s="604" t="s">
        <v>178</v>
      </c>
      <c r="K145" s="593" t="s">
        <v>179</v>
      </c>
      <c r="O145" s="589"/>
      <c r="P145" s="590"/>
      <c r="Q145" s="558"/>
      <c r="R145" s="592"/>
    </row>
    <row r="146" spans="1:28" s="587" customFormat="1" ht="18" customHeight="1">
      <c r="A146" s="568"/>
      <c r="B146" s="593" t="s">
        <v>188</v>
      </c>
      <c r="E146" s="588"/>
      <c r="F146" s="588"/>
      <c r="J146" s="604" t="s">
        <v>180</v>
      </c>
      <c r="K146" s="593" t="s">
        <v>181</v>
      </c>
      <c r="O146" s="589"/>
      <c r="P146" s="590"/>
      <c r="Q146" s="558"/>
      <c r="R146" s="592"/>
      <c r="AB146" s="595"/>
    </row>
    <row r="147" spans="1:28" s="596" customFormat="1" ht="18" customHeight="1">
      <c r="A147" s="568"/>
      <c r="B147" s="593" t="s">
        <v>189</v>
      </c>
      <c r="E147" s="597"/>
      <c r="F147" s="597"/>
      <c r="J147" s="604" t="s">
        <v>182</v>
      </c>
      <c r="K147" s="593" t="s">
        <v>183</v>
      </c>
      <c r="O147" s="589"/>
      <c r="P147" s="590"/>
      <c r="Q147" s="558"/>
      <c r="R147" s="598"/>
    </row>
    <row r="148" spans="1:28" ht="18.75" customHeight="1">
      <c r="A148" s="1268" t="s">
        <v>194</v>
      </c>
      <c r="B148" s="1269"/>
      <c r="C148" s="1270"/>
    </row>
    <row r="149" spans="1:28" ht="32.25" customHeight="1">
      <c r="C149" s="1368" t="str">
        <f>工事情報入力!C$6</f>
        <v>道路改良工事・道路橋りょう改築工事合併工事（●●・Ｒ▲-▲）（週休２日）</v>
      </c>
      <c r="D149" s="1368"/>
      <c r="E149" s="1368"/>
      <c r="F149" s="1368"/>
      <c r="G149" s="536" t="s">
        <v>129</v>
      </c>
      <c r="M149" s="539" t="s">
        <v>131</v>
      </c>
      <c r="N149" s="540" t="s">
        <v>132</v>
      </c>
      <c r="O149" s="541"/>
    </row>
    <row r="150" spans="1:28" ht="22.5" customHeight="1">
      <c r="A150" s="1271" t="s">
        <v>19</v>
      </c>
      <c r="B150" s="1272"/>
      <c r="C150" s="1368" t="str">
        <f>工事情報入力!C$6</f>
        <v>道路改良工事・道路橋りょう改築工事合併工事（●●・Ｒ▲-▲）（週休２日）</v>
      </c>
      <c r="D150" s="1368"/>
      <c r="E150" s="1368"/>
      <c r="F150" s="1368"/>
      <c r="G150" s="1379">
        <f>入力シート2!$D$2</f>
        <v>45527</v>
      </c>
      <c r="H150" s="1379"/>
      <c r="N150" s="547" t="s">
        <v>134</v>
      </c>
      <c r="O150" s="548" t="str">
        <f>'作業員名簿(自動)'!Z150</f>
        <v/>
      </c>
      <c r="P150" s="545" t="s">
        <v>4</v>
      </c>
    </row>
    <row r="151" spans="1:28" ht="22.5" customHeight="1">
      <c r="A151" s="1263" t="s">
        <v>29</v>
      </c>
      <c r="B151" s="1264"/>
      <c r="C151" s="605" t="str">
        <f>IF(工事情報入力!C$7="","",工事情報入力!C$7)</f>
        <v>11111111111111</v>
      </c>
      <c r="D151" s="605" t="s">
        <v>132</v>
      </c>
      <c r="E151" s="599"/>
      <c r="F151" s="599"/>
      <c r="G151" s="550" t="s">
        <v>135</v>
      </c>
      <c r="H151" s="600" t="s">
        <v>195</v>
      </c>
      <c r="I151" s="1350">
        <f>工事情報入力!$C$26</f>
        <v>0</v>
      </c>
      <c r="J151" s="1350"/>
      <c r="K151" s="1350"/>
      <c r="L151" s="542"/>
      <c r="M151" s="554" t="str">
        <f>'作業員名簿(自動)'!X151</f>
        <v/>
      </c>
      <c r="N151" s="553">
        <f>'作業員名簿(自動)'!Y151</f>
        <v>0</v>
      </c>
      <c r="O151" s="553"/>
    </row>
    <row r="152" spans="1:28" ht="22.5" customHeight="1">
      <c r="A152" s="1263" t="s">
        <v>24</v>
      </c>
      <c r="B152" s="1264"/>
      <c r="C152" s="1265" t="str">
        <f>工事情報入力!C$10</f>
        <v>建設　太郎</v>
      </c>
      <c r="D152" s="1266"/>
      <c r="E152" s="601" t="s">
        <v>0</v>
      </c>
      <c r="F152" s="555"/>
      <c r="G152" s="533" t="s">
        <v>137</v>
      </c>
      <c r="H152" s="600" t="s">
        <v>196</v>
      </c>
      <c r="I152" s="1361" t="str">
        <f>工事情報入力!$C$27</f>
        <v/>
      </c>
      <c r="J152" s="1361"/>
      <c r="K152" s="1361"/>
      <c r="L152" s="542"/>
      <c r="M152" s="549" t="s">
        <v>139</v>
      </c>
      <c r="N152" s="559" t="str">
        <f>'作業員名簿(自動)'!Y152</f>
        <v/>
      </c>
      <c r="O152" s="602"/>
      <c r="P152" s="560" t="s">
        <v>132</v>
      </c>
    </row>
    <row r="153" spans="1:28" ht="23.25" customHeight="1">
      <c r="A153" s="1267" t="s">
        <v>132</v>
      </c>
      <c r="B153" s="1267"/>
      <c r="H153" s="1378"/>
      <c r="I153" s="1367"/>
      <c r="J153" s="1264"/>
      <c r="K153" s="1264"/>
      <c r="N153" s="544"/>
      <c r="O153" s="535"/>
      <c r="P153" s="545"/>
    </row>
    <row r="154" spans="1:28" ht="27" customHeight="1">
      <c r="A154" s="1291" t="s">
        <v>141</v>
      </c>
      <c r="B154" s="1292" t="s">
        <v>142</v>
      </c>
      <c r="C154" s="1292"/>
      <c r="D154" s="1293" t="s">
        <v>143</v>
      </c>
      <c r="E154" s="1294" t="s">
        <v>21</v>
      </c>
      <c r="F154" s="1295" t="s">
        <v>21</v>
      </c>
      <c r="G154" s="1293" t="s">
        <v>145</v>
      </c>
      <c r="H154" s="1363" t="s">
        <v>150</v>
      </c>
      <c r="I154" s="1364"/>
      <c r="J154" s="1312" t="s">
        <v>1359</v>
      </c>
      <c r="K154" s="1312" t="s">
        <v>1360</v>
      </c>
      <c r="L154" s="1278" t="s">
        <v>152</v>
      </c>
      <c r="M154" s="1334"/>
      <c r="N154" s="1279"/>
      <c r="O154" s="1338" t="s">
        <v>1323</v>
      </c>
      <c r="P154" s="1292"/>
    </row>
    <row r="155" spans="1:28" ht="27" customHeight="1">
      <c r="A155" s="1291"/>
      <c r="B155" s="1288" t="s">
        <v>153</v>
      </c>
      <c r="C155" s="1289"/>
      <c r="D155" s="1293"/>
      <c r="E155" s="1296"/>
      <c r="F155" s="1297"/>
      <c r="G155" s="1293"/>
      <c r="H155" s="1288" t="s">
        <v>156</v>
      </c>
      <c r="I155" s="1289"/>
      <c r="J155" s="1312"/>
      <c r="K155" s="1312"/>
      <c r="L155" s="1259" t="s">
        <v>22</v>
      </c>
      <c r="M155" s="1277" t="s">
        <v>23</v>
      </c>
      <c r="N155" s="1277" t="s">
        <v>158</v>
      </c>
      <c r="O155" s="1339" t="s">
        <v>159</v>
      </c>
      <c r="P155" s="1340"/>
    </row>
    <row r="156" spans="1:28" ht="27" customHeight="1">
      <c r="A156" s="1291"/>
      <c r="B156" s="1283" t="s">
        <v>30</v>
      </c>
      <c r="C156" s="1284"/>
      <c r="D156" s="1293"/>
      <c r="E156" s="1298"/>
      <c r="F156" s="1299"/>
      <c r="G156" s="1293"/>
      <c r="H156" s="1283" t="s">
        <v>160</v>
      </c>
      <c r="I156" s="1284"/>
      <c r="J156" s="1312"/>
      <c r="K156" s="1312"/>
      <c r="L156" s="1312"/>
      <c r="M156" s="1293"/>
      <c r="N156" s="1293"/>
      <c r="O156" s="1341"/>
      <c r="P156" s="1342"/>
    </row>
    <row r="157" spans="1:28" ht="28" customHeight="1">
      <c r="A157" s="1275">
        <f>'作業員名簿(自動)'!A157</f>
        <v>1</v>
      </c>
      <c r="B157" s="1278" t="str">
        <f>IFERROR(IF(B158="","",VLOOKUP(B158,入力シート2!$D$3:$AO$103,2,0)),"")</f>
        <v/>
      </c>
      <c r="C157" s="1279"/>
      <c r="D157" s="1280" t="str">
        <f>IFERROR(IF(B158="","",VLOOKUP(B158,入力シート2!$D$3:$AO$103,4,0)),"")</f>
        <v/>
      </c>
      <c r="E157" s="563" t="str">
        <f>IFERROR(IF(B158="","",VLOOKUP(B158,入力シート2!$D$3:$AO$103,5,0)),"")</f>
        <v/>
      </c>
      <c r="F157" s="564" t="str">
        <f>IFERROR(IF(B158="","",VLOOKUP(B158,入力シート2!$D$3:$AO$103,8,0)),"")</f>
        <v/>
      </c>
      <c r="G157" s="572" t="s">
        <v>161</v>
      </c>
      <c r="H157" s="574" t="str">
        <f>IFERROR(IF(B158="","",VLOOKUP(B158,入力シート2!$D$3:$AO$103,27,0)),"")</f>
        <v/>
      </c>
      <c r="I157" s="562" t="str">
        <f>IFERROR(IF(B158="","",VLOOKUP(B158,入力シート2!$D$3:$AO$103,28,0)),"")</f>
        <v/>
      </c>
      <c r="J157" s="1275" t="str">
        <f>IFERROR(IF(B158="","",VLOOKUP(B158,入力シート2!$D$3:$AO$103,34,0)),"")</f>
        <v/>
      </c>
      <c r="K157" s="1275" t="str">
        <f>IFERROR(IF(B158="","",VLOOKUP(B158,入力シート2!$D$3:$AO$103,35,0)),"")</f>
        <v/>
      </c>
      <c r="L157" s="1257" t="str">
        <f>IFERROR(IF(B158="","",VLOOKUP(B158,入力シート2!$D$3:$AO$103,36,0)),"")</f>
        <v/>
      </c>
      <c r="M157" s="1257" t="str">
        <f>IFERROR(IF(B158="","",VLOOKUP(B158,入力シート2!$D$3:$AO$103,37,0)),"")</f>
        <v/>
      </c>
      <c r="N157" s="1260" t="str">
        <f>IFERROR(IF(B158="","",VLOOKUP(B158,入力シート2!$D$3:$AO$103,38,0)),"")</f>
        <v/>
      </c>
      <c r="O157" s="1370"/>
      <c r="P157" s="1371"/>
    </row>
    <row r="158" spans="1:28" ht="28" customHeight="1">
      <c r="A158" s="1276"/>
      <c r="B158" s="1288">
        <f>'作業員名簿(自動)'!B158</f>
        <v>0</v>
      </c>
      <c r="C158" s="1289"/>
      <c r="D158" s="1276"/>
      <c r="E158" s="566" t="str">
        <f>IFERROR(IF(B158="","",VLOOKUP(B158,入力シート2!$D$3:$AO$103,6,0)),"")</f>
        <v/>
      </c>
      <c r="F158" s="567" t="str">
        <f>IFERROR(IF(B158="","",VLOOKUP(B158,入力シート2!$D$3:$AO$103,9,0)),"")</f>
        <v/>
      </c>
      <c r="G158" s="576" t="str">
        <f>IFERROR(IF(B158="","",VLOOKUP(B158,入力シート2!$D$3:$AO$103,15,0)),"")</f>
        <v/>
      </c>
      <c r="H158" s="577" t="str">
        <f>IFERROR(IF(B158="","",VLOOKUP(B158,入力シート2!$D$3:$AO$103,29,0)),"")</f>
        <v/>
      </c>
      <c r="I158" s="578" t="s">
        <v>132</v>
      </c>
      <c r="J158" s="1276"/>
      <c r="K158" s="1276"/>
      <c r="L158" s="1258"/>
      <c r="M158" s="1258"/>
      <c r="N158" s="1261"/>
      <c r="O158" s="1372"/>
      <c r="P158" s="1373"/>
    </row>
    <row r="159" spans="1:28" ht="28" customHeight="1">
      <c r="A159" s="1277"/>
      <c r="B159" s="1376" t="str">
        <f>IFERROR(IF(B158="","",VLOOKUP(B158,入力シート2!$D$3:$AO$103,3,0)),"")</f>
        <v/>
      </c>
      <c r="C159" s="1377"/>
      <c r="D159" s="1277"/>
      <c r="E159" s="570" t="str">
        <f>IFERROR(IF(B158="","",VLOOKUP(B158,入力シート2!$D$3:$AO$103,7,0)),"")</f>
        <v/>
      </c>
      <c r="F159" s="571" t="str">
        <f>IFERROR(IF(B158="","",VLOOKUP(B158,入力シート2!$D$3:$AO$103,10,0)),"")</f>
        <v/>
      </c>
      <c r="G159" s="580" t="str">
        <f>IFERROR(IF(B158="","",VLOOKUP(B158,入力シート2!$D$3:$AO$103,16,0)),"")</f>
        <v/>
      </c>
      <c r="H159" s="581" t="str">
        <f>IFERROR(IF(B158="","",VLOOKUP(B158,入力シート2!$D$3:$AO$103,30,0)),"")</f>
        <v/>
      </c>
      <c r="I159" s="582" t="str">
        <f>IFERROR(IF(B158="","",VLOOKUP(B158,入力シート2!$D$3:$AO$103,31,0)),"")</f>
        <v/>
      </c>
      <c r="J159" s="1277"/>
      <c r="K159" s="1277"/>
      <c r="L159" s="1259"/>
      <c r="M159" s="1259"/>
      <c r="N159" s="1262"/>
      <c r="O159" s="1374"/>
      <c r="P159" s="1375"/>
    </row>
    <row r="160" spans="1:28" s="583" customFormat="1" ht="28" customHeight="1">
      <c r="A160" s="1275">
        <f>'作業員名簿(自動)'!A160</f>
        <v>2</v>
      </c>
      <c r="B160" s="1278" t="str">
        <f>IFERROR(IF(B161="","",VLOOKUP(B161,入力シート2!$D$3:$AO$103,2,0)),"")</f>
        <v/>
      </c>
      <c r="C160" s="1279"/>
      <c r="D160" s="1280" t="str">
        <f>IFERROR(IF(B161="","",VLOOKUP(B161,入力シート2!$D$3:$AO$103,4,0)),"")</f>
        <v/>
      </c>
      <c r="E160" s="563" t="str">
        <f>IFERROR(IF(B161="","",VLOOKUP(B161,入力シート2!$D$3:$AO$103,5,0)),"")</f>
        <v/>
      </c>
      <c r="F160" s="564" t="str">
        <f>IFERROR(IF(B161="","",VLOOKUP(B161,入力シート2!$D$3:$AO$103,8,0)),"")</f>
        <v/>
      </c>
      <c r="G160" s="572" t="s">
        <v>161</v>
      </c>
      <c r="H160" s="574" t="str">
        <f>IFERROR(IF(B161="","",VLOOKUP(B161,入力シート2!$D$3:$AO$103,27,0)),"")</f>
        <v/>
      </c>
      <c r="I160" s="562" t="str">
        <f>IFERROR(IF(B161="","",VLOOKUP(B161,入力シート2!$D$3:$AO$103,28,0)),"")</f>
        <v/>
      </c>
      <c r="J160" s="1275" t="str">
        <f>IFERROR(IF(B161="","",VLOOKUP(B161,入力シート2!$D$3:$AO$103,34,0)),"")</f>
        <v/>
      </c>
      <c r="K160" s="1275" t="str">
        <f>IFERROR(IF(B161="","",VLOOKUP(B161,入力シート2!$D$3:$AO$103,35,0)),"")</f>
        <v/>
      </c>
      <c r="L160" s="1257" t="str">
        <f>IFERROR(IF(B161="","",VLOOKUP(B161,入力シート2!$D$3:$AO$103,36,0)),"")</f>
        <v/>
      </c>
      <c r="M160" s="1257" t="str">
        <f>IFERROR(IF(B161="","",VLOOKUP(B161,入力シート2!$D$3:$AO$103,37,0)),"")</f>
        <v/>
      </c>
      <c r="N160" s="1260" t="str">
        <f>IFERROR(IF(B161="","",VLOOKUP(B161,入力シート2!$D$3:$AO$103,38,0)),"")</f>
        <v/>
      </c>
      <c r="O160" s="1370"/>
      <c r="P160" s="1371"/>
      <c r="Q160" s="533"/>
      <c r="R160" s="533"/>
      <c r="S160" s="533"/>
      <c r="T160" s="533"/>
      <c r="U160" s="533"/>
      <c r="V160" s="533"/>
    </row>
    <row r="161" spans="1:22" s="583" customFormat="1" ht="28" customHeight="1">
      <c r="A161" s="1276"/>
      <c r="B161" s="1288">
        <f>'作業員名簿(自動)'!B161</f>
        <v>0</v>
      </c>
      <c r="C161" s="1289"/>
      <c r="D161" s="1276"/>
      <c r="E161" s="566" t="str">
        <f>IFERROR(IF(B161="","",VLOOKUP(B161,入力シート2!$D$3:$AO$103,6,0)),"")</f>
        <v/>
      </c>
      <c r="F161" s="567" t="str">
        <f>IFERROR(IF(B161="","",VLOOKUP(B161,入力シート2!$D$3:$AO$103,9,0)),"")</f>
        <v/>
      </c>
      <c r="G161" s="576" t="str">
        <f>IFERROR(IF(B161="","",VLOOKUP(B161,入力シート2!$D$3:$AO$103,15,0)),"")</f>
        <v/>
      </c>
      <c r="H161" s="577" t="str">
        <f>IFERROR(IF(B161="","",VLOOKUP(B161,入力シート2!$D$3:$AO$103,29,0)),"")</f>
        <v/>
      </c>
      <c r="I161" s="578" t="s">
        <v>132</v>
      </c>
      <c r="J161" s="1276"/>
      <c r="K161" s="1276"/>
      <c r="L161" s="1258"/>
      <c r="M161" s="1258"/>
      <c r="N161" s="1261"/>
      <c r="O161" s="1372"/>
      <c r="P161" s="1373"/>
      <c r="Q161" s="533"/>
      <c r="R161" s="533"/>
      <c r="S161" s="533"/>
      <c r="T161" s="533"/>
      <c r="U161" s="533"/>
      <c r="V161" s="533"/>
    </row>
    <row r="162" spans="1:22" s="583" customFormat="1" ht="28" customHeight="1">
      <c r="A162" s="1277"/>
      <c r="B162" s="1376" t="str">
        <f>IFERROR(IF(B161="","",VLOOKUP(B161,入力シート2!$D$3:$AO$103,3,0)),"")</f>
        <v/>
      </c>
      <c r="C162" s="1377"/>
      <c r="D162" s="1277"/>
      <c r="E162" s="570" t="str">
        <f>IFERROR(IF(B161="","",VLOOKUP(B161,入力シート2!$D$3:$AO$103,7,0)),"")</f>
        <v/>
      </c>
      <c r="F162" s="571" t="str">
        <f>IFERROR(IF(B161="","",VLOOKUP(B161,入力シート2!$D$3:$AO$103,10,0)),"")</f>
        <v/>
      </c>
      <c r="G162" s="580" t="str">
        <f>IFERROR(IF(B161="","",VLOOKUP(B161,入力シート2!$D$3:$AO$103,16,0)),"")</f>
        <v/>
      </c>
      <c r="H162" s="581" t="str">
        <f>IFERROR(IF(B161="","",VLOOKUP(B161,入力シート2!$D$3:$AO$103,30,0)),"")</f>
        <v/>
      </c>
      <c r="I162" s="582" t="str">
        <f>IFERROR(IF(B161="","",VLOOKUP(B161,入力シート2!$D$3:$AO$103,31,0)),"")</f>
        <v/>
      </c>
      <c r="J162" s="1277"/>
      <c r="K162" s="1277"/>
      <c r="L162" s="1259"/>
      <c r="M162" s="1259"/>
      <c r="N162" s="1262"/>
      <c r="O162" s="1374"/>
      <c r="P162" s="1375"/>
      <c r="Q162" s="533"/>
      <c r="R162" s="533"/>
      <c r="S162" s="533"/>
      <c r="T162" s="533"/>
      <c r="U162" s="533"/>
      <c r="V162" s="533"/>
    </row>
    <row r="163" spans="1:22" ht="28" customHeight="1">
      <c r="A163" s="1275">
        <f>'作業員名簿(自動)'!A163</f>
        <v>3</v>
      </c>
      <c r="B163" s="1278" t="str">
        <f>IFERROR(IF(B164="","",VLOOKUP(B164,入力シート2!$D$3:$AO$103,2,0)),"")</f>
        <v/>
      </c>
      <c r="C163" s="1279"/>
      <c r="D163" s="1280" t="str">
        <f>IFERROR(IF(B164="","",VLOOKUP(B164,入力シート2!$D$3:$AO$103,4,0)),"")</f>
        <v/>
      </c>
      <c r="E163" s="563" t="str">
        <f>IFERROR(IF(B164="","",VLOOKUP(B164,入力シート2!$D$3:$AO$103,5,0)),"")</f>
        <v/>
      </c>
      <c r="F163" s="564" t="str">
        <f>IFERROR(IF(B164="","",VLOOKUP(B164,入力シート2!$D$3:$AO$103,8,0)),"")</f>
        <v/>
      </c>
      <c r="G163" s="572" t="s">
        <v>161</v>
      </c>
      <c r="H163" s="574" t="str">
        <f>IFERROR(IF(B164="","",VLOOKUP(B164,入力シート2!$D$3:$AO$103,27,0)),"")</f>
        <v/>
      </c>
      <c r="I163" s="562" t="str">
        <f>IFERROR(IF(B164="","",VLOOKUP(B164,入力シート2!$D$3:$AO$103,28,0)),"")</f>
        <v/>
      </c>
      <c r="J163" s="1275" t="str">
        <f>IFERROR(IF(B164="","",VLOOKUP(B164,入力シート2!$D$3:$AO$103,34,0)),"")</f>
        <v/>
      </c>
      <c r="K163" s="1275" t="str">
        <f>IFERROR(IF(B164="","",VLOOKUP(B164,入力シート2!$D$3:$AO$103,35,0)),"")</f>
        <v/>
      </c>
      <c r="L163" s="1257" t="str">
        <f>IFERROR(IF(B164="","",VLOOKUP(B164,入力シート2!$D$3:$AO$103,36,0)),"")</f>
        <v/>
      </c>
      <c r="M163" s="1257" t="str">
        <f>IFERROR(IF(B164="","",VLOOKUP(B164,入力シート2!$D$3:$AO$103,37,0)),"")</f>
        <v/>
      </c>
      <c r="N163" s="1260" t="str">
        <f>IFERROR(IF(B164="","",VLOOKUP(B164,入力シート2!$D$3:$AO$103,38,0)),"")</f>
        <v/>
      </c>
      <c r="O163" s="1370"/>
      <c r="P163" s="1371"/>
    </row>
    <row r="164" spans="1:22" ht="28" customHeight="1">
      <c r="A164" s="1276"/>
      <c r="B164" s="1288">
        <f>'作業員名簿(自動)'!B164</f>
        <v>0</v>
      </c>
      <c r="C164" s="1289"/>
      <c r="D164" s="1276"/>
      <c r="E164" s="566" t="str">
        <f>IFERROR(IF(B164="","",VLOOKUP(B164,入力シート2!$D$3:$AO$103,6,0)),"")</f>
        <v/>
      </c>
      <c r="F164" s="567" t="str">
        <f>IFERROR(IF(B164="","",VLOOKUP(B164,入力シート2!$D$3:$AO$103,9,0)),"")</f>
        <v/>
      </c>
      <c r="G164" s="576" t="str">
        <f>IFERROR(IF(B164="","",VLOOKUP(B164,入力シート2!$D$3:$AO$103,15,0)),"")</f>
        <v/>
      </c>
      <c r="H164" s="577" t="str">
        <f>IFERROR(IF(B164="","",VLOOKUP(B164,入力シート2!$D$3:$AO$103,29,0)),"")</f>
        <v/>
      </c>
      <c r="I164" s="578" t="s">
        <v>132</v>
      </c>
      <c r="J164" s="1276"/>
      <c r="K164" s="1276"/>
      <c r="L164" s="1258"/>
      <c r="M164" s="1258"/>
      <c r="N164" s="1261"/>
      <c r="O164" s="1372"/>
      <c r="P164" s="1373"/>
    </row>
    <row r="165" spans="1:22" ht="28" customHeight="1">
      <c r="A165" s="1277"/>
      <c r="B165" s="1376" t="str">
        <f>IFERROR(IF(B164="","",VLOOKUP(B164,入力シート2!$D$3:$AO$103,3,0)),"")</f>
        <v/>
      </c>
      <c r="C165" s="1377"/>
      <c r="D165" s="1277"/>
      <c r="E165" s="570" t="str">
        <f>IFERROR(IF(B164="","",VLOOKUP(B164,入力シート2!$D$3:$AO$103,7,0)),"")</f>
        <v/>
      </c>
      <c r="F165" s="571" t="str">
        <f>IFERROR(IF(B164="","",VLOOKUP(B164,入力シート2!$D$3:$AO$103,10,0)),"")</f>
        <v/>
      </c>
      <c r="G165" s="580" t="str">
        <f>IFERROR(IF(B164="","",VLOOKUP(B164,入力シート2!$D$3:$AO$103,16,0)),"")</f>
        <v/>
      </c>
      <c r="H165" s="581" t="str">
        <f>IFERROR(IF(B164="","",VLOOKUP(B164,入力シート2!$D$3:$AO$103,30,0)),"")</f>
        <v/>
      </c>
      <c r="I165" s="582" t="str">
        <f>IFERROR(IF(B164="","",VLOOKUP(B164,入力シート2!$D$3:$AO$103,31,0)),"")</f>
        <v/>
      </c>
      <c r="J165" s="1277"/>
      <c r="K165" s="1277"/>
      <c r="L165" s="1259"/>
      <c r="M165" s="1259"/>
      <c r="N165" s="1262"/>
      <c r="O165" s="1374"/>
      <c r="P165" s="1375"/>
    </row>
    <row r="166" spans="1:22" ht="28" customHeight="1">
      <c r="A166" s="1275">
        <f>'作業員名簿(自動)'!A166</f>
        <v>4</v>
      </c>
      <c r="B166" s="1278" t="str">
        <f>IFERROR(IF(B167="","",VLOOKUP(B167,入力シート2!$D$3:$AO$103,2,0)),"")</f>
        <v/>
      </c>
      <c r="C166" s="1279"/>
      <c r="D166" s="1280" t="str">
        <f>IFERROR(IF(B167="","",VLOOKUP(B167,入力シート2!$D$3:$AO$103,4,0)),"")</f>
        <v/>
      </c>
      <c r="E166" s="563" t="str">
        <f>IFERROR(IF(B167="","",VLOOKUP(B167,入力シート2!$D$3:$AO$103,5,0)),"")</f>
        <v/>
      </c>
      <c r="F166" s="564" t="str">
        <f>IFERROR(IF(B167="","",VLOOKUP(B167,入力シート2!$D$3:$AO$103,8,0)),"")</f>
        <v/>
      </c>
      <c r="G166" s="572" t="s">
        <v>161</v>
      </c>
      <c r="H166" s="574" t="str">
        <f>IFERROR(IF(B167="","",VLOOKUP(B167,入力シート2!$D$3:$AO$103,27,0)),"")</f>
        <v/>
      </c>
      <c r="I166" s="562" t="str">
        <f>IFERROR(IF(B167="","",VLOOKUP(B167,入力シート2!$D$3:$AO$103,28,0)),"")</f>
        <v/>
      </c>
      <c r="J166" s="1275" t="str">
        <f>IFERROR(IF(B167="","",VLOOKUP(B167,入力シート2!$D$3:$AO$103,34,0)),"")</f>
        <v/>
      </c>
      <c r="K166" s="1275" t="str">
        <f>IFERROR(IF(B167="","",VLOOKUP(B167,入力シート2!$D$3:$AO$103,35,0)),"")</f>
        <v/>
      </c>
      <c r="L166" s="1257" t="str">
        <f>IFERROR(IF(B167="","",VLOOKUP(B167,入力シート2!$D$3:$AO$103,36,0)),"")</f>
        <v/>
      </c>
      <c r="M166" s="1257" t="str">
        <f>IFERROR(IF(B167="","",VLOOKUP(B167,入力シート2!$D$3:$AO$103,37,0)),"")</f>
        <v/>
      </c>
      <c r="N166" s="1260" t="str">
        <f>IFERROR(IF(B167="","",VLOOKUP(B167,入力シート2!$D$3:$AO$103,38,0)),"")</f>
        <v/>
      </c>
      <c r="O166" s="1370"/>
      <c r="P166" s="1371"/>
    </row>
    <row r="167" spans="1:22" ht="28" customHeight="1">
      <c r="A167" s="1276"/>
      <c r="B167" s="1288">
        <f>'作業員名簿(自動)'!B167</f>
        <v>0</v>
      </c>
      <c r="C167" s="1289"/>
      <c r="D167" s="1276"/>
      <c r="E167" s="566" t="str">
        <f>IFERROR(IF(B167="","",VLOOKUP(B167,入力シート2!$D$3:$AO$103,6,0)),"")</f>
        <v/>
      </c>
      <c r="F167" s="567" t="str">
        <f>IFERROR(IF(B167="","",VLOOKUP(B167,入力シート2!$D$3:$AO$103,9,0)),"")</f>
        <v/>
      </c>
      <c r="G167" s="576" t="str">
        <f>IFERROR(IF(B167="","",VLOOKUP(B167,入力シート2!$D$3:$AO$103,15,0)),"")</f>
        <v/>
      </c>
      <c r="H167" s="577" t="str">
        <f>IFERROR(IF(B167="","",VLOOKUP(B167,入力シート2!$D$3:$AO$103,29,0)),"")</f>
        <v/>
      </c>
      <c r="I167" s="578" t="s">
        <v>132</v>
      </c>
      <c r="J167" s="1276"/>
      <c r="K167" s="1276"/>
      <c r="L167" s="1258"/>
      <c r="M167" s="1258"/>
      <c r="N167" s="1261"/>
      <c r="O167" s="1372"/>
      <c r="P167" s="1373"/>
    </row>
    <row r="168" spans="1:22" ht="28" customHeight="1">
      <c r="A168" s="1277"/>
      <c r="B168" s="1376" t="str">
        <f>IFERROR(IF(B167="","",VLOOKUP(B167,入力シート2!$D$3:$AO$103,3,0)),"")</f>
        <v/>
      </c>
      <c r="C168" s="1377"/>
      <c r="D168" s="1277"/>
      <c r="E168" s="570" t="str">
        <f>IFERROR(IF(B167="","",VLOOKUP(B167,入力シート2!$D$3:$AO$103,7,0)),"")</f>
        <v/>
      </c>
      <c r="F168" s="571" t="str">
        <f>IFERROR(IF(B167="","",VLOOKUP(B167,入力シート2!$D$3:$AO$103,10,0)),"")</f>
        <v/>
      </c>
      <c r="G168" s="580" t="str">
        <f>IFERROR(IF(B167="","",VLOOKUP(B167,入力シート2!$D$3:$AO$103,16,0)),"")</f>
        <v/>
      </c>
      <c r="H168" s="581" t="str">
        <f>IFERROR(IF(B167="","",VLOOKUP(B167,入力シート2!$D$3:$AO$103,30,0)),"")</f>
        <v/>
      </c>
      <c r="I168" s="582" t="str">
        <f>IFERROR(IF(B167="","",VLOOKUP(B167,入力シート2!$D$3:$AO$103,31,0)),"")</f>
        <v/>
      </c>
      <c r="J168" s="1277"/>
      <c r="K168" s="1277"/>
      <c r="L168" s="1259"/>
      <c r="M168" s="1259"/>
      <c r="N168" s="1262"/>
      <c r="O168" s="1374"/>
      <c r="P168" s="1375"/>
    </row>
    <row r="169" spans="1:22" ht="28" customHeight="1">
      <c r="A169" s="1275">
        <f>'作業員名簿(自動)'!A169</f>
        <v>5</v>
      </c>
      <c r="B169" s="1278" t="str">
        <f>IFERROR(IF(B170="","",VLOOKUP(B170,入力シート2!$D$3:$AO$103,2,0)),"")</f>
        <v/>
      </c>
      <c r="C169" s="1279"/>
      <c r="D169" s="1280" t="str">
        <f>IFERROR(IF(B170="","",VLOOKUP(B170,入力シート2!$D$3:$AO$103,4,0)),"")</f>
        <v/>
      </c>
      <c r="E169" s="563" t="str">
        <f>IFERROR(IF(B170="","",VLOOKUP(B170,入力シート2!$D$3:$AO$103,5,0)),"")</f>
        <v/>
      </c>
      <c r="F169" s="564" t="str">
        <f>IFERROR(IF(B170="","",VLOOKUP(B170,入力シート2!$D$3:$AO$103,8,0)),"")</f>
        <v/>
      </c>
      <c r="G169" s="572" t="s">
        <v>161</v>
      </c>
      <c r="H169" s="574" t="str">
        <f>IFERROR(IF(B170="","",VLOOKUP(B170,入力シート2!$D$3:$AO$103,27,0)),"")</f>
        <v/>
      </c>
      <c r="I169" s="562" t="str">
        <f>IFERROR(IF(B170="","",VLOOKUP(B170,入力シート2!$D$3:$AO$103,28,0)),"")</f>
        <v/>
      </c>
      <c r="J169" s="1275" t="str">
        <f>IFERROR(IF(B170="","",VLOOKUP(B170,入力シート2!$D$3:$AO$103,34,0)),"")</f>
        <v/>
      </c>
      <c r="K169" s="1275" t="str">
        <f>IFERROR(IF(B170="","",VLOOKUP(B170,入力シート2!$D$3:$AO$103,35,0)),"")</f>
        <v/>
      </c>
      <c r="L169" s="1257" t="str">
        <f>IFERROR(IF(B170="","",VLOOKUP(B170,入力シート2!$D$3:$AO$103,36,0)),"")</f>
        <v/>
      </c>
      <c r="M169" s="1257" t="str">
        <f>IFERROR(IF(B170="","",VLOOKUP(B170,入力シート2!$D$3:$AO$103,37,0)),"")</f>
        <v/>
      </c>
      <c r="N169" s="1260" t="str">
        <f>IFERROR(IF(B170="","",VLOOKUP(B170,入力シート2!$D$3:$AO$103,38,0)),"")</f>
        <v/>
      </c>
      <c r="O169" s="1370"/>
      <c r="P169" s="1371"/>
    </row>
    <row r="170" spans="1:22" ht="28" customHeight="1">
      <c r="A170" s="1276"/>
      <c r="B170" s="1288">
        <f>'作業員名簿(自動)'!B170</f>
        <v>0</v>
      </c>
      <c r="C170" s="1289"/>
      <c r="D170" s="1276"/>
      <c r="E170" s="566" t="str">
        <f>IFERROR(IF(B170="","",VLOOKUP(B170,入力シート2!$D$3:$AO$103,6,0)),"")</f>
        <v/>
      </c>
      <c r="F170" s="567" t="str">
        <f>IFERROR(IF(B170="","",VLOOKUP(B170,入力シート2!$D$3:$AO$103,9,0)),"")</f>
        <v/>
      </c>
      <c r="G170" s="576" t="str">
        <f>IFERROR(IF(B170="","",VLOOKUP(B170,入力シート2!$D$3:$AO$103,15,0)),"")</f>
        <v/>
      </c>
      <c r="H170" s="577" t="str">
        <f>IFERROR(IF(B170="","",VLOOKUP(B170,入力シート2!$D$3:$AO$103,29,0)),"")</f>
        <v/>
      </c>
      <c r="I170" s="578" t="s">
        <v>132</v>
      </c>
      <c r="J170" s="1276"/>
      <c r="K170" s="1276"/>
      <c r="L170" s="1258"/>
      <c r="M170" s="1258"/>
      <c r="N170" s="1261"/>
      <c r="O170" s="1372"/>
      <c r="P170" s="1373"/>
    </row>
    <row r="171" spans="1:22" ht="28" customHeight="1">
      <c r="A171" s="1277"/>
      <c r="B171" s="1376" t="str">
        <f>IFERROR(IF(B170="","",VLOOKUP(B170,入力シート2!$D$3:$AO$103,3,0)),"")</f>
        <v/>
      </c>
      <c r="C171" s="1377"/>
      <c r="D171" s="1277"/>
      <c r="E171" s="570" t="str">
        <f>IFERROR(IF(B170="","",VLOOKUP(B170,入力シート2!$D$3:$AO$103,7,0)),"")</f>
        <v/>
      </c>
      <c r="F171" s="571" t="str">
        <f>IFERROR(IF(B170="","",VLOOKUP(B170,入力シート2!$D$3:$AO$103,10,0)),"")</f>
        <v/>
      </c>
      <c r="G171" s="580" t="str">
        <f>IFERROR(IF(B170="","",VLOOKUP(B170,入力シート2!$D$3:$AO$103,16,0)),"")</f>
        <v/>
      </c>
      <c r="H171" s="581" t="str">
        <f>IFERROR(IF(B170="","",VLOOKUP(B170,入力シート2!$D$3:$AO$103,30,0)),"")</f>
        <v/>
      </c>
      <c r="I171" s="582" t="str">
        <f>IFERROR(IF(B170="","",VLOOKUP(B170,入力シート2!$D$3:$AO$103,31,0)),"")</f>
        <v/>
      </c>
      <c r="J171" s="1277"/>
      <c r="K171" s="1277"/>
      <c r="L171" s="1259"/>
      <c r="M171" s="1259"/>
      <c r="N171" s="1262"/>
      <c r="O171" s="1374"/>
      <c r="P171" s="1375"/>
    </row>
    <row r="172" spans="1:22" ht="28" customHeight="1">
      <c r="A172" s="1275">
        <f>'作業員名簿(自動)'!A172</f>
        <v>6</v>
      </c>
      <c r="B172" s="1278" t="str">
        <f>IFERROR(IF(B173="","",VLOOKUP(B173,入力シート2!$D$3:$AO$103,2,0)),"")</f>
        <v/>
      </c>
      <c r="C172" s="1279"/>
      <c r="D172" s="1280" t="str">
        <f>IFERROR(IF(B173="","",VLOOKUP(B173,入力シート2!$D$3:$AO$103,4,0)),"")</f>
        <v/>
      </c>
      <c r="E172" s="563" t="str">
        <f>IFERROR(IF(B173="","",VLOOKUP(B173,入力シート2!$D$3:$AO$103,5,0)),"")</f>
        <v/>
      </c>
      <c r="F172" s="564" t="str">
        <f>IFERROR(IF(B173="","",VLOOKUP(B173,入力シート2!$D$3:$AO$103,8,0)),"")</f>
        <v/>
      </c>
      <c r="G172" s="572" t="s">
        <v>161</v>
      </c>
      <c r="H172" s="574" t="str">
        <f>IFERROR(IF(B173="","",VLOOKUP(B173,入力シート2!$D$3:$AO$103,27,0)),"")</f>
        <v/>
      </c>
      <c r="I172" s="562" t="str">
        <f>IFERROR(IF(B173="","",VLOOKUP(B173,入力シート2!$D$3:$AO$103,28,0)),"")</f>
        <v/>
      </c>
      <c r="J172" s="1275" t="str">
        <f>IFERROR(IF(B173="","",VLOOKUP(B173,入力シート2!$D$3:$AO$103,34,0)),"")</f>
        <v/>
      </c>
      <c r="K172" s="1275" t="str">
        <f>IFERROR(IF(B173="","",VLOOKUP(B173,入力シート2!$D$3:$AO$103,35,0)),"")</f>
        <v/>
      </c>
      <c r="L172" s="1257" t="str">
        <f>IFERROR(IF(B173="","",VLOOKUP(B173,入力シート2!$D$3:$AO$103,36,0)),"")</f>
        <v/>
      </c>
      <c r="M172" s="1257" t="str">
        <f>IFERROR(IF(B173="","",VLOOKUP(B173,入力シート2!$D$3:$AO$103,37,0)),"")</f>
        <v/>
      </c>
      <c r="N172" s="1260" t="str">
        <f>IFERROR(IF(B173="","",VLOOKUP(B173,入力シート2!$D$3:$AO$103,38,0)),"")</f>
        <v/>
      </c>
      <c r="O172" s="1370"/>
      <c r="P172" s="1371"/>
    </row>
    <row r="173" spans="1:22" ht="28" customHeight="1">
      <c r="A173" s="1276"/>
      <c r="B173" s="1288">
        <f>'作業員名簿(自動)'!B173</f>
        <v>0</v>
      </c>
      <c r="C173" s="1289"/>
      <c r="D173" s="1276"/>
      <c r="E173" s="566" t="str">
        <f>IFERROR(IF(B173="","",VLOOKUP(B173,入力シート2!$D$3:$AO$103,6,0)),"")</f>
        <v/>
      </c>
      <c r="F173" s="567" t="str">
        <f>IFERROR(IF(B173="","",VLOOKUP(B173,入力シート2!$D$3:$AO$103,9,0)),"")</f>
        <v/>
      </c>
      <c r="G173" s="576" t="str">
        <f>IFERROR(IF(B173="","",VLOOKUP(B173,入力シート2!$D$3:$AO$103,15,0)),"")</f>
        <v/>
      </c>
      <c r="H173" s="577" t="str">
        <f>IFERROR(IF(B173="","",VLOOKUP(B173,入力シート2!$D$3:$AO$103,29,0)),"")</f>
        <v/>
      </c>
      <c r="I173" s="578" t="s">
        <v>132</v>
      </c>
      <c r="J173" s="1276"/>
      <c r="K173" s="1276"/>
      <c r="L173" s="1258"/>
      <c r="M173" s="1258"/>
      <c r="N173" s="1261"/>
      <c r="O173" s="1372"/>
      <c r="P173" s="1373"/>
    </row>
    <row r="174" spans="1:22" ht="28" customHeight="1">
      <c r="A174" s="1277"/>
      <c r="B174" s="1376" t="str">
        <f>IFERROR(IF(B173="","",VLOOKUP(B173,入力シート2!$D$3:$AO$103,3,0)),"")</f>
        <v/>
      </c>
      <c r="C174" s="1377"/>
      <c r="D174" s="1277"/>
      <c r="E174" s="570" t="str">
        <f>IFERROR(IF(B173="","",VLOOKUP(B173,入力シート2!$D$3:$AO$103,7,0)),"")</f>
        <v/>
      </c>
      <c r="F174" s="571" t="str">
        <f>IFERROR(IF(B173="","",VLOOKUP(B173,入力シート2!$D$3:$AO$103,10,0)),"")</f>
        <v/>
      </c>
      <c r="G174" s="580" t="str">
        <f>IFERROR(IF(B173="","",VLOOKUP(B173,入力シート2!$D$3:$AO$103,16,0)),"")</f>
        <v/>
      </c>
      <c r="H174" s="581" t="str">
        <f>IFERROR(IF(B173="","",VLOOKUP(B173,入力シート2!$D$3:$AO$103,30,0)),"")</f>
        <v/>
      </c>
      <c r="I174" s="582" t="str">
        <f>IFERROR(IF(B173="","",VLOOKUP(B173,入力シート2!$D$3:$AO$103,31,0)),"")</f>
        <v/>
      </c>
      <c r="J174" s="1277"/>
      <c r="K174" s="1277"/>
      <c r="L174" s="1259"/>
      <c r="M174" s="1259"/>
      <c r="N174" s="1262"/>
      <c r="O174" s="1374"/>
      <c r="P174" s="1375"/>
    </row>
    <row r="175" spans="1:22" ht="28" customHeight="1">
      <c r="A175" s="1275">
        <f>'作業員名簿(自動)'!A175</f>
        <v>7</v>
      </c>
      <c r="B175" s="1278" t="str">
        <f>IFERROR(IF(B176="","",VLOOKUP(B176,入力シート2!$D$3:$AO$103,2,0)),"")</f>
        <v/>
      </c>
      <c r="C175" s="1279"/>
      <c r="D175" s="1280" t="str">
        <f>IFERROR(IF(B176="","",VLOOKUP(B176,入力シート2!$D$3:$AO$103,4,0)),"")</f>
        <v/>
      </c>
      <c r="E175" s="563" t="str">
        <f>IFERROR(IF(B176="","",VLOOKUP(B176,入力シート2!$D$3:$AO$103,5,0)),"")</f>
        <v/>
      </c>
      <c r="F175" s="564" t="str">
        <f>IFERROR(IF(B176="","",VLOOKUP(B176,入力シート2!$D$3:$AO$103,8,0)),"")</f>
        <v/>
      </c>
      <c r="G175" s="572" t="s">
        <v>161</v>
      </c>
      <c r="H175" s="574" t="str">
        <f>IFERROR(IF(B176="","",VLOOKUP(B176,入力シート2!$D$3:$AO$103,27,0)),"")</f>
        <v/>
      </c>
      <c r="I175" s="562" t="str">
        <f>IFERROR(IF(B176="","",VLOOKUP(B176,入力シート2!$D$3:$AO$103,28,0)),"")</f>
        <v/>
      </c>
      <c r="J175" s="1275" t="str">
        <f>IFERROR(IF(B176="","",VLOOKUP(B176,入力シート2!$D$3:$AO$103,34,0)),"")</f>
        <v/>
      </c>
      <c r="K175" s="1275" t="str">
        <f>IFERROR(IF(B176="","",VLOOKUP(B176,入力シート2!$D$3:$AO$103,35,0)),"")</f>
        <v/>
      </c>
      <c r="L175" s="1257" t="str">
        <f>IFERROR(IF(B176="","",VLOOKUP(B176,入力シート2!$D$3:$AO$103,36,0)),"")</f>
        <v/>
      </c>
      <c r="M175" s="1257" t="str">
        <f>IFERROR(IF(B176="","",VLOOKUP(B176,入力シート2!$D$3:$AO$103,37,0)),"")</f>
        <v/>
      </c>
      <c r="N175" s="1260" t="str">
        <f>IFERROR(IF(B176="","",VLOOKUP(B176,入力シート2!$D$3:$AO$103,38,0)),"")</f>
        <v/>
      </c>
      <c r="O175" s="1370"/>
      <c r="P175" s="1371"/>
    </row>
    <row r="176" spans="1:22" ht="28" customHeight="1">
      <c r="A176" s="1276"/>
      <c r="B176" s="1288">
        <f>'作業員名簿(自動)'!B176</f>
        <v>0</v>
      </c>
      <c r="C176" s="1289"/>
      <c r="D176" s="1276"/>
      <c r="E176" s="566" t="str">
        <f>IFERROR(IF(B176="","",VLOOKUP(B176,入力シート2!$D$3:$AO$103,6,0)),"")</f>
        <v/>
      </c>
      <c r="F176" s="567" t="str">
        <f>IFERROR(IF(B176="","",VLOOKUP(B176,入力シート2!$D$3:$AO$103,9,0)),"")</f>
        <v/>
      </c>
      <c r="G176" s="576" t="str">
        <f>IFERROR(IF(B176="","",VLOOKUP(B176,入力シート2!$D$3:$AO$103,15,0)),"")</f>
        <v/>
      </c>
      <c r="H176" s="577" t="str">
        <f>IFERROR(IF(B176="","",VLOOKUP(B176,入力シート2!$D$3:$AO$103,29,0)),"")</f>
        <v/>
      </c>
      <c r="I176" s="578" t="s">
        <v>132</v>
      </c>
      <c r="J176" s="1276"/>
      <c r="K176" s="1276"/>
      <c r="L176" s="1258"/>
      <c r="M176" s="1258"/>
      <c r="N176" s="1261"/>
      <c r="O176" s="1372"/>
      <c r="P176" s="1373"/>
    </row>
    <row r="177" spans="1:24" ht="28" customHeight="1">
      <c r="A177" s="1277"/>
      <c r="B177" s="1376" t="str">
        <f>IFERROR(IF(B176="","",VLOOKUP(B176,入力シート2!$D$3:$AO$103,3,0)),"")</f>
        <v/>
      </c>
      <c r="C177" s="1377"/>
      <c r="D177" s="1277"/>
      <c r="E177" s="570" t="str">
        <f>IFERROR(IF(B176="","",VLOOKUP(B176,入力シート2!$D$3:$AO$103,7,0)),"")</f>
        <v/>
      </c>
      <c r="F177" s="571" t="str">
        <f>IFERROR(IF(B176="","",VLOOKUP(B176,入力シート2!$D$3:$AO$103,10,0)),"")</f>
        <v/>
      </c>
      <c r="G177" s="580" t="str">
        <f>IFERROR(IF(B176="","",VLOOKUP(B176,入力シート2!$D$3:$AO$103,16,0)),"")</f>
        <v/>
      </c>
      <c r="H177" s="581" t="str">
        <f>IFERROR(IF(B176="","",VLOOKUP(B176,入力シート2!$D$3:$AO$103,30,0)),"")</f>
        <v/>
      </c>
      <c r="I177" s="582" t="str">
        <f>IFERROR(IF(B176="","",VLOOKUP(B176,入力シート2!$D$3:$AO$103,31,0)),"")</f>
        <v/>
      </c>
      <c r="J177" s="1277"/>
      <c r="K177" s="1277"/>
      <c r="L177" s="1259"/>
      <c r="M177" s="1259"/>
      <c r="N177" s="1262"/>
      <c r="O177" s="1374"/>
      <c r="P177" s="1375"/>
    </row>
    <row r="178" spans="1:24" ht="28" customHeight="1">
      <c r="A178" s="1275">
        <f>'作業員名簿(自動)'!A178</f>
        <v>8</v>
      </c>
      <c r="B178" s="1278" t="str">
        <f>IFERROR(IF(B179="","",VLOOKUP(B179,入力シート2!$D$3:$AO$103,2,0)),"")</f>
        <v/>
      </c>
      <c r="C178" s="1279"/>
      <c r="D178" s="1280" t="str">
        <f>IFERROR(IF(B179="","",VLOOKUP(B179,入力シート2!$D$3:$AO$103,4,0)),"")</f>
        <v/>
      </c>
      <c r="E178" s="563" t="str">
        <f>IFERROR(IF(B179="","",VLOOKUP(B179,入力シート2!$D$3:$AO$103,5,0)),"")</f>
        <v/>
      </c>
      <c r="F178" s="564" t="str">
        <f>IFERROR(IF(B179="","",VLOOKUP(B179,入力シート2!$D$3:$AO$103,8,0)),"")</f>
        <v/>
      </c>
      <c r="G178" s="572" t="s">
        <v>161</v>
      </c>
      <c r="H178" s="574" t="str">
        <f>IFERROR(IF(B179="","",VLOOKUP(B179,入力シート2!$D$3:$AO$103,27,0)),"")</f>
        <v/>
      </c>
      <c r="I178" s="562" t="str">
        <f>IFERROR(IF(B179="","",VLOOKUP(B179,入力シート2!$D$3:$AO$103,28,0)),"")</f>
        <v/>
      </c>
      <c r="J178" s="1275" t="str">
        <f>IFERROR(IF(B179="","",VLOOKUP(B179,入力シート2!$D$3:$AO$103,34,0)),"")</f>
        <v/>
      </c>
      <c r="K178" s="1275" t="str">
        <f>IFERROR(IF(B179="","",VLOOKUP(B179,入力シート2!$D$3:$AO$103,35,0)),"")</f>
        <v/>
      </c>
      <c r="L178" s="1257" t="str">
        <f>IFERROR(IF(B179="","",VLOOKUP(B179,入力シート2!$D$3:$AO$103,36,0)),"")</f>
        <v/>
      </c>
      <c r="M178" s="1257" t="str">
        <f>IFERROR(IF(B179="","",VLOOKUP(B179,入力シート2!$D$3:$AO$103,37,0)),"")</f>
        <v/>
      </c>
      <c r="N178" s="1260" t="str">
        <f>IFERROR(IF(B179="","",VLOOKUP(B179,入力シート2!$D$3:$AO$103,38,0)),"")</f>
        <v/>
      </c>
      <c r="O178" s="1370"/>
      <c r="P178" s="1371"/>
    </row>
    <row r="179" spans="1:24" ht="28" customHeight="1">
      <c r="A179" s="1276"/>
      <c r="B179" s="1288">
        <f>'作業員名簿(自動)'!B179</f>
        <v>0</v>
      </c>
      <c r="C179" s="1289"/>
      <c r="D179" s="1276"/>
      <c r="E179" s="566" t="str">
        <f>IFERROR(IF(B179="","",VLOOKUP(B179,入力シート2!$D$3:$AO$103,6,0)),"")</f>
        <v/>
      </c>
      <c r="F179" s="567" t="str">
        <f>IFERROR(IF(B179="","",VLOOKUP(B179,入力シート2!$D$3:$AO$103,9,0)),"")</f>
        <v/>
      </c>
      <c r="G179" s="576" t="str">
        <f>IFERROR(IF(B179="","",VLOOKUP(B179,入力シート2!$D$3:$AO$103,15,0)),"")</f>
        <v/>
      </c>
      <c r="H179" s="577" t="str">
        <f>IFERROR(IF(B179="","",VLOOKUP(B179,入力シート2!$D$3:$AO$103,29,0)),"")</f>
        <v/>
      </c>
      <c r="I179" s="578" t="s">
        <v>132</v>
      </c>
      <c r="J179" s="1276"/>
      <c r="K179" s="1276"/>
      <c r="L179" s="1258"/>
      <c r="M179" s="1258"/>
      <c r="N179" s="1261"/>
      <c r="O179" s="1372"/>
      <c r="P179" s="1373"/>
    </row>
    <row r="180" spans="1:24" ht="28" customHeight="1">
      <c r="A180" s="1277"/>
      <c r="B180" s="1376" t="str">
        <f>IFERROR(IF(B179="","",VLOOKUP(B179,入力シート2!$D$3:$AO$103,3,0)),"")</f>
        <v/>
      </c>
      <c r="C180" s="1377"/>
      <c r="D180" s="1277"/>
      <c r="E180" s="570" t="str">
        <f>IFERROR(IF(B179="","",VLOOKUP(B179,入力シート2!$D$3:$AO$103,7,0)),"")</f>
        <v/>
      </c>
      <c r="F180" s="571" t="str">
        <f>IFERROR(IF(B179="","",VLOOKUP(B179,入力シート2!$D$3:$AO$103,10,0)),"")</f>
        <v/>
      </c>
      <c r="G180" s="580" t="str">
        <f>IFERROR(IF(B179="","",VLOOKUP(B179,入力シート2!$D$3:$AO$103,16,0)),"")</f>
        <v/>
      </c>
      <c r="H180" s="581" t="str">
        <f>IFERROR(IF(B179="","",VLOOKUP(B179,入力シート2!$D$3:$AO$103,30,0)),"")</f>
        <v/>
      </c>
      <c r="I180" s="582" t="str">
        <f>IFERROR(IF(B179="","",VLOOKUP(B179,入力シート2!$D$3:$AO$103,31,0)),"")</f>
        <v/>
      </c>
      <c r="J180" s="1277"/>
      <c r="K180" s="1277"/>
      <c r="L180" s="1259"/>
      <c r="M180" s="1259"/>
      <c r="N180" s="1262"/>
      <c r="O180" s="1374"/>
      <c r="P180" s="1375"/>
    </row>
    <row r="181" spans="1:24" ht="28" customHeight="1">
      <c r="A181" s="1275">
        <f>'作業員名簿(自動)'!A181</f>
        <v>9</v>
      </c>
      <c r="B181" s="1278" t="str">
        <f>IFERROR(IF(B182="","",VLOOKUP(B182,入力シート2!$D$3:$AO$103,2,0)),"")</f>
        <v/>
      </c>
      <c r="C181" s="1279"/>
      <c r="D181" s="1280" t="str">
        <f>IFERROR(IF(B182="","",VLOOKUP(B182,入力シート2!$D$3:$AO$103,4,0)),"")</f>
        <v/>
      </c>
      <c r="E181" s="563" t="str">
        <f>IFERROR(IF(B182="","",VLOOKUP(B182,入力シート2!$D$3:$AO$103,5,0)),"")</f>
        <v/>
      </c>
      <c r="F181" s="564" t="str">
        <f>IFERROR(IF(B182="","",VLOOKUP(B182,入力シート2!$D$3:$AO$103,8,0)),"")</f>
        <v/>
      </c>
      <c r="G181" s="572" t="s">
        <v>161</v>
      </c>
      <c r="H181" s="574" t="str">
        <f>IFERROR(IF(B182="","",VLOOKUP(B182,入力シート2!$D$3:$AO$103,27,0)),"")</f>
        <v/>
      </c>
      <c r="I181" s="562" t="str">
        <f>IFERROR(IF(B182="","",VLOOKUP(B182,入力シート2!$D$3:$AO$103,28,0)),"")</f>
        <v/>
      </c>
      <c r="J181" s="1275" t="str">
        <f>IFERROR(IF(B182="","",VLOOKUP(B182,入力シート2!$D$3:$AO$103,34,0)),"")</f>
        <v/>
      </c>
      <c r="K181" s="1275" t="str">
        <f>IFERROR(IF(B182="","",VLOOKUP(B182,入力シート2!$D$3:$AO$103,35,0)),"")</f>
        <v/>
      </c>
      <c r="L181" s="1257" t="str">
        <f>IFERROR(IF(B182="","",VLOOKUP(B182,入力シート2!$D$3:$AO$103,36,0)),"")</f>
        <v/>
      </c>
      <c r="M181" s="1257" t="str">
        <f>IFERROR(IF(B182="","",VLOOKUP(B182,入力シート2!$D$3:$AO$103,37,0)),"")</f>
        <v/>
      </c>
      <c r="N181" s="1260" t="str">
        <f>IFERROR(IF(B182="","",VLOOKUP(B182,入力シート2!$D$3:$AO$103,38,0)),"")</f>
        <v/>
      </c>
      <c r="O181" s="1370"/>
      <c r="P181" s="1371"/>
    </row>
    <row r="182" spans="1:24" ht="28" customHeight="1">
      <c r="A182" s="1276"/>
      <c r="B182" s="1288">
        <f>'作業員名簿(自動)'!B182</f>
        <v>0</v>
      </c>
      <c r="C182" s="1289"/>
      <c r="D182" s="1276"/>
      <c r="E182" s="566" t="str">
        <f>IFERROR(IF(B182="","",VLOOKUP(B182,入力シート2!$D$3:$AO$103,6,0)),"")</f>
        <v/>
      </c>
      <c r="F182" s="567" t="str">
        <f>IFERROR(IF(B182="","",VLOOKUP(B182,入力シート2!$D$3:$AO$103,9,0)),"")</f>
        <v/>
      </c>
      <c r="G182" s="576" t="str">
        <f>IFERROR(IF(B182="","",VLOOKUP(B182,入力シート2!$D$3:$AO$103,15,0)),"")</f>
        <v/>
      </c>
      <c r="H182" s="577" t="str">
        <f>IFERROR(IF(B182="","",VLOOKUP(B182,入力シート2!$D$3:$AO$103,29,0)),"")</f>
        <v/>
      </c>
      <c r="I182" s="578" t="s">
        <v>132</v>
      </c>
      <c r="J182" s="1276"/>
      <c r="K182" s="1276"/>
      <c r="L182" s="1258"/>
      <c r="M182" s="1258"/>
      <c r="N182" s="1261"/>
      <c r="O182" s="1372"/>
      <c r="P182" s="1373"/>
    </row>
    <row r="183" spans="1:24" ht="28" customHeight="1">
      <c r="A183" s="1277"/>
      <c r="B183" s="1376" t="str">
        <f>IFERROR(IF(B182="","",VLOOKUP(B182,入力シート2!$D$3:$AO$103,3,0)),"")</f>
        <v/>
      </c>
      <c r="C183" s="1377"/>
      <c r="D183" s="1277"/>
      <c r="E183" s="570" t="str">
        <f>IFERROR(IF(B182="","",VLOOKUP(B182,入力シート2!$D$3:$AO$103,7,0)),"")</f>
        <v/>
      </c>
      <c r="F183" s="571" t="str">
        <f>IFERROR(IF(B182="","",VLOOKUP(B182,入力シート2!$D$3:$AO$103,10,0)),"")</f>
        <v/>
      </c>
      <c r="G183" s="580" t="str">
        <f>IFERROR(IF(B182="","",VLOOKUP(B182,入力シート2!$D$3:$AO$103,16,0)),"")</f>
        <v/>
      </c>
      <c r="H183" s="581" t="str">
        <f>IFERROR(IF(B182="","",VLOOKUP(B182,入力シート2!$D$3:$AO$103,30,0)),"")</f>
        <v/>
      </c>
      <c r="I183" s="582" t="str">
        <f>IFERROR(IF(B182="","",VLOOKUP(B182,入力シート2!$D$3:$AO$103,31,0)),"")</f>
        <v/>
      </c>
      <c r="J183" s="1277"/>
      <c r="K183" s="1277"/>
      <c r="L183" s="1259"/>
      <c r="M183" s="1259"/>
      <c r="N183" s="1262"/>
      <c r="O183" s="1374"/>
      <c r="P183" s="1375"/>
    </row>
    <row r="184" spans="1:24" ht="28" customHeight="1">
      <c r="A184" s="1275">
        <f>'作業員名簿(自動)'!A184</f>
        <v>10</v>
      </c>
      <c r="B184" s="1278" t="str">
        <f>IFERROR(IF(B185="","",VLOOKUP(B185,入力シート2!$D$3:$AO$103,2,0)),"")</f>
        <v/>
      </c>
      <c r="C184" s="1279"/>
      <c r="D184" s="1280" t="str">
        <f>IFERROR(IF(B185="","",VLOOKUP(B185,入力シート2!$D$3:$AO$103,4,0)),"")</f>
        <v/>
      </c>
      <c r="E184" s="563" t="str">
        <f>IFERROR(IF(B185="","",VLOOKUP(B185,入力シート2!$D$3:$AO$103,5,0)),"")</f>
        <v/>
      </c>
      <c r="F184" s="564" t="str">
        <f>IFERROR(IF(B185="","",VLOOKUP(B185,入力シート2!$D$3:$AO$103,8,0)),"")</f>
        <v/>
      </c>
      <c r="G184" s="572" t="s">
        <v>161</v>
      </c>
      <c r="H184" s="574" t="str">
        <f>IFERROR(IF(B185="","",VLOOKUP(B185,入力シート2!$D$3:$AO$103,27,0)),"")</f>
        <v/>
      </c>
      <c r="I184" s="562" t="str">
        <f>IFERROR(IF(B185="","",VLOOKUP(B185,入力シート2!$D$3:$AO$103,28,0)),"")</f>
        <v/>
      </c>
      <c r="J184" s="1275" t="str">
        <f>IFERROR(IF(B185="","",VLOOKUP(B185,入力シート2!$D$3:$AO$103,34,0)),"")</f>
        <v/>
      </c>
      <c r="K184" s="1275" t="str">
        <f>IFERROR(IF(B185="","",VLOOKUP(B185,入力シート2!$D$3:$AO$103,35,0)),"")</f>
        <v/>
      </c>
      <c r="L184" s="1257" t="str">
        <f>IFERROR(IF(B185="","",VLOOKUP(B185,入力シート2!$D$3:$AO$103,36,0)),"")</f>
        <v/>
      </c>
      <c r="M184" s="1257" t="str">
        <f>IFERROR(IF(B185="","",VLOOKUP(B185,入力シート2!$D$3:$AO$103,37,0)),"")</f>
        <v/>
      </c>
      <c r="N184" s="1260" t="str">
        <f>IFERROR(IF(B185="","",VLOOKUP(B185,入力シート2!$D$3:$AO$103,38,0)),"")</f>
        <v/>
      </c>
      <c r="O184" s="1370"/>
      <c r="P184" s="1371"/>
    </row>
    <row r="185" spans="1:24" ht="28" customHeight="1">
      <c r="A185" s="1276"/>
      <c r="B185" s="1288">
        <f>'作業員名簿(自動)'!B185</f>
        <v>0</v>
      </c>
      <c r="C185" s="1289"/>
      <c r="D185" s="1276"/>
      <c r="E185" s="566" t="str">
        <f>IFERROR(IF(B185="","",VLOOKUP(B185,入力シート2!$D$3:$AO$103,6,0)),"")</f>
        <v/>
      </c>
      <c r="F185" s="567" t="str">
        <f>IFERROR(IF(B185="","",VLOOKUP(B185,入力シート2!$D$3:$AO$103,9,0)),"")</f>
        <v/>
      </c>
      <c r="G185" s="576" t="str">
        <f>IFERROR(IF(B185="","",VLOOKUP(B185,入力シート2!$D$3:$AO$103,15,0)),"")</f>
        <v/>
      </c>
      <c r="H185" s="577" t="str">
        <f>IFERROR(IF(B185="","",VLOOKUP(B185,入力シート2!$D$3:$AO$103,29,0)),"")</f>
        <v/>
      </c>
      <c r="I185" s="578" t="s">
        <v>132</v>
      </c>
      <c r="J185" s="1276"/>
      <c r="K185" s="1276"/>
      <c r="L185" s="1258"/>
      <c r="M185" s="1258"/>
      <c r="N185" s="1261"/>
      <c r="O185" s="1372"/>
      <c r="P185" s="1373"/>
    </row>
    <row r="186" spans="1:24" ht="28" customHeight="1">
      <c r="A186" s="1277"/>
      <c r="B186" s="1376" t="str">
        <f>IFERROR(IF(B185="","",VLOOKUP(B185,入力シート2!$D$3:$AO$103,3,0)),"")</f>
        <v/>
      </c>
      <c r="C186" s="1377"/>
      <c r="D186" s="1277"/>
      <c r="E186" s="570" t="str">
        <f>IFERROR(IF(B185="","",VLOOKUP(B185,入力シート2!$D$3:$AO$103,7,0)),"")</f>
        <v/>
      </c>
      <c r="F186" s="571" t="str">
        <f>IFERROR(IF(B185="","",VLOOKUP(B185,入力シート2!$D$3:$AO$103,10,0)),"")</f>
        <v/>
      </c>
      <c r="G186" s="580" t="str">
        <f>IFERROR(IF(B185="","",VLOOKUP(B185,入力シート2!$D$3:$AO$103,16,0)),"")</f>
        <v/>
      </c>
      <c r="H186" s="581" t="str">
        <f>IFERROR(IF(B185="","",VLOOKUP(B185,入力シート2!$D$3:$AO$103,30,0)),"")</f>
        <v/>
      </c>
      <c r="I186" s="582" t="str">
        <f>IFERROR(IF(B185="","",VLOOKUP(B185,入力シート2!$D$3:$AO$103,31,0)),"")</f>
        <v/>
      </c>
      <c r="J186" s="1277"/>
      <c r="K186" s="1277"/>
      <c r="L186" s="1259"/>
      <c r="M186" s="1259"/>
      <c r="N186" s="1262"/>
      <c r="O186" s="1374"/>
      <c r="P186" s="1375"/>
    </row>
    <row r="187" spans="1:24" s="587" customFormat="1" ht="18" customHeight="1">
      <c r="A187" s="584" t="s">
        <v>162</v>
      </c>
      <c r="B187" s="585"/>
      <c r="C187" s="603"/>
      <c r="E187" s="588"/>
      <c r="F187" s="588"/>
      <c r="J187" s="604" t="s">
        <v>163</v>
      </c>
      <c r="K187" s="593" t="s">
        <v>164</v>
      </c>
      <c r="O187" s="589"/>
      <c r="P187" s="590"/>
      <c r="Q187" s="591"/>
      <c r="R187" s="592"/>
      <c r="U187" s="560"/>
      <c r="V187" s="560"/>
      <c r="W187" s="560"/>
    </row>
    <row r="188" spans="1:24" s="587" customFormat="1" ht="18" customHeight="1">
      <c r="A188" s="568"/>
      <c r="B188" s="593" t="s">
        <v>185</v>
      </c>
      <c r="E188" s="588"/>
      <c r="F188" s="588"/>
      <c r="J188" s="604"/>
      <c r="K188" s="593" t="s">
        <v>165</v>
      </c>
      <c r="O188" s="589"/>
      <c r="P188" s="533"/>
      <c r="Q188" s="558"/>
      <c r="R188" s="592"/>
    </row>
    <row r="189" spans="1:24" s="587" customFormat="1" ht="18" customHeight="1">
      <c r="A189" s="568"/>
      <c r="B189" s="593" t="s">
        <v>166</v>
      </c>
      <c r="E189" s="588"/>
      <c r="F189" s="588"/>
      <c r="J189" s="604"/>
      <c r="K189" s="593" t="s">
        <v>167</v>
      </c>
      <c r="O189" s="589"/>
      <c r="P189" s="533"/>
      <c r="Q189" s="558"/>
      <c r="R189" s="592"/>
      <c r="U189" s="560"/>
      <c r="V189" s="560"/>
      <c r="W189" s="560"/>
      <c r="X189" s="594"/>
    </row>
    <row r="190" spans="1:24" s="587" customFormat="1" ht="18" customHeight="1">
      <c r="A190" s="568"/>
      <c r="B190" s="593" t="s">
        <v>168</v>
      </c>
      <c r="E190" s="588"/>
      <c r="F190" s="588"/>
      <c r="J190" s="604" t="s">
        <v>169</v>
      </c>
      <c r="K190" s="593" t="s">
        <v>170</v>
      </c>
      <c r="O190" s="589"/>
      <c r="P190" s="590"/>
      <c r="Q190" s="558"/>
      <c r="R190" s="592"/>
      <c r="U190" s="560"/>
      <c r="V190" s="560"/>
      <c r="W190" s="560"/>
      <c r="X190" s="594"/>
    </row>
    <row r="191" spans="1:24" s="587" customFormat="1" ht="18" customHeight="1">
      <c r="A191" s="568"/>
      <c r="B191" s="593" t="s">
        <v>171</v>
      </c>
      <c r="E191" s="588"/>
      <c r="F191" s="588"/>
      <c r="J191" s="604" t="s">
        <v>172</v>
      </c>
      <c r="K191" s="593" t="s">
        <v>173</v>
      </c>
      <c r="O191" s="589"/>
      <c r="P191" s="590"/>
      <c r="Q191" s="558"/>
      <c r="R191" s="592"/>
      <c r="U191" s="560"/>
      <c r="V191" s="560"/>
      <c r="W191" s="560"/>
      <c r="X191" s="594"/>
    </row>
    <row r="192" spans="1:24" s="587" customFormat="1" ht="18" customHeight="1">
      <c r="A192" s="568"/>
      <c r="B192" s="593" t="s">
        <v>174</v>
      </c>
      <c r="E192" s="588"/>
      <c r="F192" s="588"/>
      <c r="J192" s="604"/>
      <c r="K192" s="593" t="s">
        <v>175</v>
      </c>
      <c r="O192" s="589"/>
      <c r="P192" s="589"/>
      <c r="Q192" s="558"/>
      <c r="R192" s="592"/>
      <c r="X192" s="594"/>
    </row>
    <row r="193" spans="1:28" s="587" customFormat="1" ht="18" customHeight="1">
      <c r="A193" s="568"/>
      <c r="B193" s="593" t="s">
        <v>186</v>
      </c>
      <c r="E193" s="588"/>
      <c r="F193" s="588"/>
      <c r="J193" s="604" t="s">
        <v>176</v>
      </c>
      <c r="K193" s="593" t="s">
        <v>177</v>
      </c>
      <c r="O193" s="589"/>
      <c r="P193" s="590"/>
      <c r="Q193" s="558"/>
      <c r="R193" s="592"/>
      <c r="X193" s="594"/>
    </row>
    <row r="194" spans="1:28" s="587" customFormat="1" ht="18" customHeight="1">
      <c r="A194" s="568"/>
      <c r="B194" s="593" t="s">
        <v>187</v>
      </c>
      <c r="E194" s="588"/>
      <c r="F194" s="588"/>
      <c r="J194" s="604" t="s">
        <v>178</v>
      </c>
      <c r="K194" s="593" t="s">
        <v>179</v>
      </c>
      <c r="O194" s="589"/>
      <c r="P194" s="590"/>
      <c r="Q194" s="558"/>
      <c r="R194" s="592"/>
    </row>
    <row r="195" spans="1:28" s="587" customFormat="1" ht="18" customHeight="1">
      <c r="A195" s="568"/>
      <c r="B195" s="593" t="s">
        <v>188</v>
      </c>
      <c r="E195" s="588"/>
      <c r="F195" s="588"/>
      <c r="J195" s="604" t="s">
        <v>180</v>
      </c>
      <c r="K195" s="593" t="s">
        <v>181</v>
      </c>
      <c r="O195" s="589"/>
      <c r="P195" s="590"/>
      <c r="Q195" s="558"/>
      <c r="R195" s="592"/>
      <c r="AB195" s="595"/>
    </row>
    <row r="196" spans="1:28" s="596" customFormat="1" ht="18" customHeight="1">
      <c r="A196" s="568"/>
      <c r="B196" s="593" t="s">
        <v>189</v>
      </c>
      <c r="E196" s="597"/>
      <c r="F196" s="597"/>
      <c r="J196" s="604" t="s">
        <v>182</v>
      </c>
      <c r="K196" s="593" t="s">
        <v>183</v>
      </c>
      <c r="O196" s="589"/>
      <c r="P196" s="590"/>
      <c r="Q196" s="558"/>
      <c r="R196" s="598"/>
    </row>
    <row r="197" spans="1:28" ht="18.75" customHeight="1">
      <c r="A197" s="1268" t="s">
        <v>194</v>
      </c>
      <c r="B197" s="1269"/>
      <c r="C197" s="1270"/>
    </row>
    <row r="198" spans="1:28" ht="32.25" customHeight="1">
      <c r="C198" s="1368" t="str">
        <f>工事情報入力!C$6</f>
        <v>道路改良工事・道路橋りょう改築工事合併工事（●●・Ｒ▲-▲）（週休２日）</v>
      </c>
      <c r="D198" s="1368"/>
      <c r="E198" s="1368"/>
      <c r="F198" s="1368"/>
      <c r="G198" s="536" t="s">
        <v>129</v>
      </c>
      <c r="M198" s="539" t="s">
        <v>131</v>
      </c>
      <c r="N198" s="540" t="s">
        <v>132</v>
      </c>
      <c r="O198" s="541"/>
    </row>
    <row r="199" spans="1:28" ht="22.5" customHeight="1">
      <c r="A199" s="1271" t="s">
        <v>19</v>
      </c>
      <c r="B199" s="1272"/>
      <c r="C199" s="1368" t="str">
        <f>工事情報入力!C$6</f>
        <v>道路改良工事・道路橋りょう改築工事合併工事（●●・Ｒ▲-▲）（週休２日）</v>
      </c>
      <c r="D199" s="1368"/>
      <c r="E199" s="1368"/>
      <c r="F199" s="1368"/>
      <c r="G199" s="1379">
        <f>入力シート2!$D$2</f>
        <v>45527</v>
      </c>
      <c r="H199" s="1379"/>
      <c r="N199" s="547" t="s">
        <v>134</v>
      </c>
      <c r="O199" s="548" t="str">
        <f>'作業員名簿(自動)'!Z199</f>
        <v/>
      </c>
      <c r="P199" s="545" t="s">
        <v>4</v>
      </c>
    </row>
    <row r="200" spans="1:28" ht="22.5" customHeight="1">
      <c r="A200" s="1263" t="s">
        <v>29</v>
      </c>
      <c r="B200" s="1264"/>
      <c r="C200" s="605" t="str">
        <f>IF(工事情報入力!C$7="","",工事情報入力!C$7)</f>
        <v>11111111111111</v>
      </c>
      <c r="D200" s="605" t="s">
        <v>132</v>
      </c>
      <c r="E200" s="599"/>
      <c r="F200" s="599"/>
      <c r="G200" s="550" t="s">
        <v>135</v>
      </c>
      <c r="H200" s="600" t="s">
        <v>195</v>
      </c>
      <c r="I200" s="1350">
        <f>工事情報入力!$C$26</f>
        <v>0</v>
      </c>
      <c r="J200" s="1350"/>
      <c r="K200" s="1350"/>
      <c r="L200" s="542"/>
      <c r="M200" s="554" t="str">
        <f>'作業員名簿(自動)'!X200</f>
        <v/>
      </c>
      <c r="N200" s="553">
        <f>'作業員名簿(自動)'!Y200</f>
        <v>0</v>
      </c>
      <c r="O200" s="553"/>
    </row>
    <row r="201" spans="1:28" ht="22.5" customHeight="1">
      <c r="A201" s="1263" t="s">
        <v>24</v>
      </c>
      <c r="B201" s="1264"/>
      <c r="C201" s="1265" t="str">
        <f>工事情報入力!C$10</f>
        <v>建設　太郎</v>
      </c>
      <c r="D201" s="1266"/>
      <c r="E201" s="601" t="s">
        <v>0</v>
      </c>
      <c r="F201" s="555"/>
      <c r="G201" s="533" t="s">
        <v>137</v>
      </c>
      <c r="H201" s="600" t="s">
        <v>196</v>
      </c>
      <c r="I201" s="1361" t="str">
        <f>工事情報入力!$C$27</f>
        <v/>
      </c>
      <c r="J201" s="1361"/>
      <c r="K201" s="1361"/>
      <c r="L201" s="542"/>
      <c r="M201" s="549" t="s">
        <v>139</v>
      </c>
      <c r="N201" s="559" t="str">
        <f>'作業員名簿(自動)'!Y201</f>
        <v/>
      </c>
      <c r="O201" s="602"/>
      <c r="P201" s="560" t="s">
        <v>132</v>
      </c>
    </row>
    <row r="202" spans="1:28" ht="23.25" customHeight="1">
      <c r="A202" s="1267" t="s">
        <v>132</v>
      </c>
      <c r="B202" s="1267"/>
      <c r="H202" s="1378"/>
      <c r="I202" s="1367"/>
      <c r="J202" s="1264"/>
      <c r="K202" s="1264"/>
      <c r="N202" s="544"/>
      <c r="O202" s="535"/>
      <c r="P202" s="545"/>
    </row>
    <row r="203" spans="1:28" ht="27" customHeight="1">
      <c r="A203" s="1291" t="s">
        <v>141</v>
      </c>
      <c r="B203" s="1292" t="s">
        <v>142</v>
      </c>
      <c r="C203" s="1292"/>
      <c r="D203" s="1293" t="s">
        <v>143</v>
      </c>
      <c r="E203" s="1294" t="s">
        <v>21</v>
      </c>
      <c r="F203" s="1295" t="s">
        <v>21</v>
      </c>
      <c r="G203" s="1293" t="s">
        <v>145</v>
      </c>
      <c r="H203" s="1363" t="s">
        <v>150</v>
      </c>
      <c r="I203" s="1364"/>
      <c r="J203" s="1312" t="s">
        <v>1359</v>
      </c>
      <c r="K203" s="1312" t="s">
        <v>1360</v>
      </c>
      <c r="L203" s="1278" t="s">
        <v>152</v>
      </c>
      <c r="M203" s="1334"/>
      <c r="N203" s="1279"/>
      <c r="O203" s="1338" t="s">
        <v>1323</v>
      </c>
      <c r="P203" s="1292"/>
    </row>
    <row r="204" spans="1:28" ht="27" customHeight="1">
      <c r="A204" s="1291"/>
      <c r="B204" s="1288" t="s">
        <v>153</v>
      </c>
      <c r="C204" s="1289"/>
      <c r="D204" s="1293"/>
      <c r="E204" s="1296"/>
      <c r="F204" s="1297"/>
      <c r="G204" s="1293"/>
      <c r="H204" s="1288" t="s">
        <v>156</v>
      </c>
      <c r="I204" s="1289"/>
      <c r="J204" s="1312"/>
      <c r="K204" s="1312"/>
      <c r="L204" s="1259" t="s">
        <v>22</v>
      </c>
      <c r="M204" s="1277" t="s">
        <v>23</v>
      </c>
      <c r="N204" s="1277" t="s">
        <v>158</v>
      </c>
      <c r="O204" s="1339" t="s">
        <v>159</v>
      </c>
      <c r="P204" s="1340"/>
    </row>
    <row r="205" spans="1:28" ht="27" customHeight="1">
      <c r="A205" s="1291"/>
      <c r="B205" s="1283" t="s">
        <v>30</v>
      </c>
      <c r="C205" s="1284"/>
      <c r="D205" s="1293"/>
      <c r="E205" s="1298"/>
      <c r="F205" s="1299"/>
      <c r="G205" s="1293"/>
      <c r="H205" s="1283" t="s">
        <v>160</v>
      </c>
      <c r="I205" s="1284"/>
      <c r="J205" s="1312"/>
      <c r="K205" s="1312"/>
      <c r="L205" s="1312"/>
      <c r="M205" s="1293"/>
      <c r="N205" s="1293"/>
      <c r="O205" s="1341"/>
      <c r="P205" s="1342"/>
    </row>
    <row r="206" spans="1:28" ht="28" customHeight="1">
      <c r="A206" s="1275">
        <f>'作業員名簿(自動)'!A206</f>
        <v>1</v>
      </c>
      <c r="B206" s="1278" t="str">
        <f>IFERROR(IF(B207="","",VLOOKUP(B207,入力シート2!$D$3:$AO$103,2,0)),"")</f>
        <v/>
      </c>
      <c r="C206" s="1279"/>
      <c r="D206" s="1280" t="str">
        <f>IFERROR(IF(B207="","",VLOOKUP(B207,入力シート2!$D$3:$AO$103,4,0)),"")</f>
        <v/>
      </c>
      <c r="E206" s="563" t="str">
        <f>IFERROR(IF(B207="","",VLOOKUP(B207,入力シート2!$D$3:$AO$103,5,0)),"")</f>
        <v/>
      </c>
      <c r="F206" s="564" t="str">
        <f>IFERROR(IF(B207="","",VLOOKUP(B207,入力シート2!$D$3:$AO$103,8,0)),"")</f>
        <v/>
      </c>
      <c r="G206" s="572" t="s">
        <v>161</v>
      </c>
      <c r="H206" s="574" t="str">
        <f>IFERROR(IF(B207="","",VLOOKUP(B207,入力シート2!$D$3:$AO$103,27,0)),"")</f>
        <v/>
      </c>
      <c r="I206" s="562" t="str">
        <f>IFERROR(IF(B207="","",VLOOKUP(B207,入力シート2!$D$3:$AO$103,28,0)),"")</f>
        <v/>
      </c>
      <c r="J206" s="1275" t="str">
        <f>IFERROR(IF(B207="","",VLOOKUP(B207,入力シート2!$D$3:$AO$103,34,0)),"")</f>
        <v/>
      </c>
      <c r="K206" s="1275" t="str">
        <f>IFERROR(IF(B207="","",VLOOKUP(B207,入力シート2!$D$3:$AO$103,35,0)),"")</f>
        <v/>
      </c>
      <c r="L206" s="1257" t="str">
        <f>IFERROR(IF(B207="","",VLOOKUP(B207,入力シート2!$D$3:$AO$103,36,0)),"")</f>
        <v/>
      </c>
      <c r="M206" s="1257" t="str">
        <f>IFERROR(IF(B207="","",VLOOKUP(B207,入力シート2!$D$3:$AO$103,37,0)),"")</f>
        <v/>
      </c>
      <c r="N206" s="1260" t="str">
        <f>IFERROR(IF(B207="","",VLOOKUP(B207,入力シート2!$D$3:$AO$103,38,0)),"")</f>
        <v/>
      </c>
      <c r="O206" s="1370"/>
      <c r="P206" s="1371"/>
    </row>
    <row r="207" spans="1:28" ht="28" customHeight="1">
      <c r="A207" s="1276"/>
      <c r="B207" s="1288">
        <f>'作業員名簿(自動)'!B207</f>
        <v>0</v>
      </c>
      <c r="C207" s="1289"/>
      <c r="D207" s="1276"/>
      <c r="E207" s="566" t="str">
        <f>IFERROR(IF(B207="","",VLOOKUP(B207,入力シート2!$D$3:$AO$103,6,0)),"")</f>
        <v/>
      </c>
      <c r="F207" s="567" t="str">
        <f>IFERROR(IF(B207="","",VLOOKUP(B207,入力シート2!$D$3:$AO$103,9,0)),"")</f>
        <v/>
      </c>
      <c r="G207" s="576" t="str">
        <f>IFERROR(IF(B207="","",VLOOKUP(B207,入力シート2!$D$3:$AO$103,15,0)),"")</f>
        <v/>
      </c>
      <c r="H207" s="577" t="str">
        <f>IFERROR(IF(B207="","",VLOOKUP(B207,入力シート2!$D$3:$AO$103,29,0)),"")</f>
        <v/>
      </c>
      <c r="I207" s="578" t="s">
        <v>132</v>
      </c>
      <c r="J207" s="1276"/>
      <c r="K207" s="1276"/>
      <c r="L207" s="1258"/>
      <c r="M207" s="1258"/>
      <c r="N207" s="1261"/>
      <c r="O207" s="1372"/>
      <c r="P207" s="1373"/>
    </row>
    <row r="208" spans="1:28" ht="28" customHeight="1">
      <c r="A208" s="1277"/>
      <c r="B208" s="1376" t="str">
        <f>IFERROR(IF(B207="","",VLOOKUP(B207,入力シート2!$D$3:$AO$103,3,0)),"")</f>
        <v/>
      </c>
      <c r="C208" s="1377"/>
      <c r="D208" s="1277"/>
      <c r="E208" s="570" t="str">
        <f>IFERROR(IF(B207="","",VLOOKUP(B207,入力シート2!$D$3:$AO$103,7,0)),"")</f>
        <v/>
      </c>
      <c r="F208" s="571" t="str">
        <f>IFERROR(IF(B207="","",VLOOKUP(B207,入力シート2!$D$3:$AO$103,10,0)),"")</f>
        <v/>
      </c>
      <c r="G208" s="580" t="str">
        <f>IFERROR(IF(B207="","",VLOOKUP(B207,入力シート2!$D$3:$AO$103,16,0)),"")</f>
        <v/>
      </c>
      <c r="H208" s="581" t="str">
        <f>IFERROR(IF(B207="","",VLOOKUP(B207,入力シート2!$D$3:$AO$103,30,0)),"")</f>
        <v/>
      </c>
      <c r="I208" s="582" t="str">
        <f>IFERROR(IF(B207="","",VLOOKUP(B207,入力シート2!$D$3:$AO$103,31,0)),"")</f>
        <v/>
      </c>
      <c r="J208" s="1277"/>
      <c r="K208" s="1277"/>
      <c r="L208" s="1259"/>
      <c r="M208" s="1259"/>
      <c r="N208" s="1262"/>
      <c r="O208" s="1374"/>
      <c r="P208" s="1375"/>
    </row>
    <row r="209" spans="1:22" s="583" customFormat="1" ht="28" customHeight="1">
      <c r="A209" s="1275">
        <f>'作業員名簿(自動)'!A209</f>
        <v>2</v>
      </c>
      <c r="B209" s="1278" t="str">
        <f>IFERROR(IF(B210="","",VLOOKUP(B210,入力シート2!$D$3:$AO$103,2,0)),"")</f>
        <v/>
      </c>
      <c r="C209" s="1279"/>
      <c r="D209" s="1280" t="str">
        <f>IFERROR(IF(B210="","",VLOOKUP(B210,入力シート2!$D$3:$AO$103,4,0)),"")</f>
        <v/>
      </c>
      <c r="E209" s="563" t="str">
        <f>IFERROR(IF(B210="","",VLOOKUP(B210,入力シート2!$D$3:$AO$103,5,0)),"")</f>
        <v/>
      </c>
      <c r="F209" s="564" t="str">
        <f>IFERROR(IF(B210="","",VLOOKUP(B210,入力シート2!$D$3:$AO$103,8,0)),"")</f>
        <v/>
      </c>
      <c r="G209" s="572" t="s">
        <v>161</v>
      </c>
      <c r="H209" s="574" t="str">
        <f>IFERROR(IF(B210="","",VLOOKUP(B210,入力シート2!$D$3:$AO$103,27,0)),"")</f>
        <v/>
      </c>
      <c r="I209" s="562" t="str">
        <f>IFERROR(IF(B210="","",VLOOKUP(B210,入力シート2!$D$3:$AO$103,28,0)),"")</f>
        <v/>
      </c>
      <c r="J209" s="1275" t="str">
        <f>IFERROR(IF(B210="","",VLOOKUP(B210,入力シート2!$D$3:$AO$103,34,0)),"")</f>
        <v/>
      </c>
      <c r="K209" s="1275" t="str">
        <f>IFERROR(IF(B210="","",VLOOKUP(B210,入力シート2!$D$3:$AO$103,35,0)),"")</f>
        <v/>
      </c>
      <c r="L209" s="1257" t="str">
        <f>IFERROR(IF(B210="","",VLOOKUP(B210,入力シート2!$D$3:$AO$103,36,0)),"")</f>
        <v/>
      </c>
      <c r="M209" s="1257" t="str">
        <f>IFERROR(IF(B210="","",VLOOKUP(B210,入力シート2!$D$3:$AO$103,37,0)),"")</f>
        <v/>
      </c>
      <c r="N209" s="1260" t="str">
        <f>IFERROR(IF(B210="","",VLOOKUP(B210,入力シート2!$D$3:$AO$103,38,0)),"")</f>
        <v/>
      </c>
      <c r="O209" s="1370"/>
      <c r="P209" s="1371"/>
      <c r="Q209" s="533"/>
      <c r="R209" s="533"/>
      <c r="S209" s="533"/>
      <c r="T209" s="533"/>
      <c r="U209" s="533"/>
      <c r="V209" s="533"/>
    </row>
    <row r="210" spans="1:22" s="583" customFormat="1" ht="28" customHeight="1">
      <c r="A210" s="1276"/>
      <c r="B210" s="1288">
        <f>'作業員名簿(自動)'!B210</f>
        <v>0</v>
      </c>
      <c r="C210" s="1289"/>
      <c r="D210" s="1276"/>
      <c r="E210" s="566" t="str">
        <f>IFERROR(IF(B210="","",VLOOKUP(B210,入力シート2!$D$3:$AO$103,6,0)),"")</f>
        <v/>
      </c>
      <c r="F210" s="567" t="str">
        <f>IFERROR(IF(B210="","",VLOOKUP(B210,入力シート2!$D$3:$AO$103,9,0)),"")</f>
        <v/>
      </c>
      <c r="G210" s="576" t="str">
        <f>IFERROR(IF(B210="","",VLOOKUP(B210,入力シート2!$D$3:$AO$103,15,0)),"")</f>
        <v/>
      </c>
      <c r="H210" s="577" t="str">
        <f>IFERROR(IF(B210="","",VLOOKUP(B210,入力シート2!$D$3:$AO$103,29,0)),"")</f>
        <v/>
      </c>
      <c r="I210" s="578" t="s">
        <v>132</v>
      </c>
      <c r="J210" s="1276"/>
      <c r="K210" s="1276"/>
      <c r="L210" s="1258"/>
      <c r="M210" s="1258"/>
      <c r="N210" s="1261"/>
      <c r="O210" s="1372"/>
      <c r="P210" s="1373"/>
      <c r="Q210" s="533"/>
      <c r="R210" s="533"/>
      <c r="S210" s="533"/>
      <c r="T210" s="533"/>
      <c r="U210" s="533"/>
      <c r="V210" s="533"/>
    </row>
    <row r="211" spans="1:22" s="583" customFormat="1" ht="28" customHeight="1">
      <c r="A211" s="1277"/>
      <c r="B211" s="1376" t="str">
        <f>IFERROR(IF(B210="","",VLOOKUP(B210,入力シート2!$D$3:$AO$103,3,0)),"")</f>
        <v/>
      </c>
      <c r="C211" s="1377"/>
      <c r="D211" s="1277"/>
      <c r="E211" s="570" t="str">
        <f>IFERROR(IF(B210="","",VLOOKUP(B210,入力シート2!$D$3:$AO$103,7,0)),"")</f>
        <v/>
      </c>
      <c r="F211" s="571" t="str">
        <f>IFERROR(IF(B210="","",VLOOKUP(B210,入力シート2!$D$3:$AO$103,10,0)),"")</f>
        <v/>
      </c>
      <c r="G211" s="580" t="str">
        <f>IFERROR(IF(B210="","",VLOOKUP(B210,入力シート2!$D$3:$AO$103,16,0)),"")</f>
        <v/>
      </c>
      <c r="H211" s="581" t="str">
        <f>IFERROR(IF(B210="","",VLOOKUP(B210,入力シート2!$D$3:$AO$103,30,0)),"")</f>
        <v/>
      </c>
      <c r="I211" s="582" t="str">
        <f>IFERROR(IF(B210="","",VLOOKUP(B210,入力シート2!$D$3:$AO$103,31,0)),"")</f>
        <v/>
      </c>
      <c r="J211" s="1277"/>
      <c r="K211" s="1277"/>
      <c r="L211" s="1259"/>
      <c r="M211" s="1259"/>
      <c r="N211" s="1262"/>
      <c r="O211" s="1374"/>
      <c r="P211" s="1375"/>
      <c r="Q211" s="533"/>
      <c r="R211" s="533"/>
      <c r="S211" s="533"/>
      <c r="T211" s="533"/>
      <c r="U211" s="533"/>
      <c r="V211" s="533"/>
    </row>
    <row r="212" spans="1:22" ht="28" customHeight="1">
      <c r="A212" s="1275">
        <f>'作業員名簿(自動)'!A212</f>
        <v>3</v>
      </c>
      <c r="B212" s="1278" t="str">
        <f>IFERROR(IF(B213="","",VLOOKUP(B213,入力シート2!$D$3:$AO$103,2,0)),"")</f>
        <v/>
      </c>
      <c r="C212" s="1279"/>
      <c r="D212" s="1280" t="str">
        <f>IFERROR(IF(B213="","",VLOOKUP(B213,入力シート2!$D$3:$AO$103,4,0)),"")</f>
        <v/>
      </c>
      <c r="E212" s="563" t="str">
        <f>IFERROR(IF(B213="","",VLOOKUP(B213,入力シート2!$D$3:$AO$103,5,0)),"")</f>
        <v/>
      </c>
      <c r="F212" s="564" t="str">
        <f>IFERROR(IF(B213="","",VLOOKUP(B213,入力シート2!$D$3:$AO$103,8,0)),"")</f>
        <v/>
      </c>
      <c r="G212" s="572" t="s">
        <v>161</v>
      </c>
      <c r="H212" s="574" t="str">
        <f>IFERROR(IF(B213="","",VLOOKUP(B213,入力シート2!$D$3:$AO$103,27,0)),"")</f>
        <v/>
      </c>
      <c r="I212" s="562" t="str">
        <f>IFERROR(IF(B213="","",VLOOKUP(B213,入力シート2!$D$3:$AO$103,28,0)),"")</f>
        <v/>
      </c>
      <c r="J212" s="1275" t="str">
        <f>IFERROR(IF(B213="","",VLOOKUP(B213,入力シート2!$D$3:$AO$103,34,0)),"")</f>
        <v/>
      </c>
      <c r="K212" s="1275" t="str">
        <f>IFERROR(IF(B213="","",VLOOKUP(B213,入力シート2!$D$3:$AO$103,35,0)),"")</f>
        <v/>
      </c>
      <c r="L212" s="1257" t="str">
        <f>IFERROR(IF(B213="","",VLOOKUP(B213,入力シート2!$D$3:$AO$103,36,0)),"")</f>
        <v/>
      </c>
      <c r="M212" s="1257" t="str">
        <f>IFERROR(IF(B213="","",VLOOKUP(B213,入力シート2!$D$3:$AO$103,37,0)),"")</f>
        <v/>
      </c>
      <c r="N212" s="1260" t="str">
        <f>IFERROR(IF(B213="","",VLOOKUP(B213,入力シート2!$D$3:$AO$103,38,0)),"")</f>
        <v/>
      </c>
      <c r="O212" s="1370"/>
      <c r="P212" s="1371"/>
    </row>
    <row r="213" spans="1:22" ht="28" customHeight="1">
      <c r="A213" s="1276"/>
      <c r="B213" s="1288">
        <f>'作業員名簿(自動)'!B213</f>
        <v>0</v>
      </c>
      <c r="C213" s="1289"/>
      <c r="D213" s="1276"/>
      <c r="E213" s="566" t="str">
        <f>IFERROR(IF(B213="","",VLOOKUP(B213,入力シート2!$D$3:$AO$103,6,0)),"")</f>
        <v/>
      </c>
      <c r="F213" s="567" t="str">
        <f>IFERROR(IF(B213="","",VLOOKUP(B213,入力シート2!$D$3:$AO$103,9,0)),"")</f>
        <v/>
      </c>
      <c r="G213" s="576" t="str">
        <f>IFERROR(IF(B213="","",VLOOKUP(B213,入力シート2!$D$3:$AO$103,15,0)),"")</f>
        <v/>
      </c>
      <c r="H213" s="577" t="str">
        <f>IFERROR(IF(B213="","",VLOOKUP(B213,入力シート2!$D$3:$AO$103,29,0)),"")</f>
        <v/>
      </c>
      <c r="I213" s="578" t="s">
        <v>132</v>
      </c>
      <c r="J213" s="1276"/>
      <c r="K213" s="1276"/>
      <c r="L213" s="1258"/>
      <c r="M213" s="1258"/>
      <c r="N213" s="1261"/>
      <c r="O213" s="1372"/>
      <c r="P213" s="1373"/>
    </row>
    <row r="214" spans="1:22" ht="28" customHeight="1">
      <c r="A214" s="1277"/>
      <c r="B214" s="1376" t="str">
        <f>IFERROR(IF(B213="","",VLOOKUP(B213,入力シート2!$D$3:$AO$103,3,0)),"")</f>
        <v/>
      </c>
      <c r="C214" s="1377"/>
      <c r="D214" s="1277"/>
      <c r="E214" s="570" t="str">
        <f>IFERROR(IF(B213="","",VLOOKUP(B213,入力シート2!$D$3:$AO$103,7,0)),"")</f>
        <v/>
      </c>
      <c r="F214" s="571" t="str">
        <f>IFERROR(IF(B213="","",VLOOKUP(B213,入力シート2!$D$3:$AO$103,10,0)),"")</f>
        <v/>
      </c>
      <c r="G214" s="580" t="str">
        <f>IFERROR(IF(B213="","",VLOOKUP(B213,入力シート2!$D$3:$AO$103,16,0)),"")</f>
        <v/>
      </c>
      <c r="H214" s="581" t="str">
        <f>IFERROR(IF(B213="","",VLOOKUP(B213,入力シート2!$D$3:$AO$103,30,0)),"")</f>
        <v/>
      </c>
      <c r="I214" s="582" t="str">
        <f>IFERROR(IF(B213="","",VLOOKUP(B213,入力シート2!$D$3:$AO$103,31,0)),"")</f>
        <v/>
      </c>
      <c r="J214" s="1277"/>
      <c r="K214" s="1277"/>
      <c r="L214" s="1259"/>
      <c r="M214" s="1259"/>
      <c r="N214" s="1262"/>
      <c r="O214" s="1374"/>
      <c r="P214" s="1375"/>
    </row>
    <row r="215" spans="1:22" ht="28" customHeight="1">
      <c r="A215" s="1275">
        <f>'作業員名簿(自動)'!A215</f>
        <v>4</v>
      </c>
      <c r="B215" s="1278" t="str">
        <f>IFERROR(IF(B216="","",VLOOKUP(B216,入力シート2!$D$3:$AO$103,2,0)),"")</f>
        <v/>
      </c>
      <c r="C215" s="1279"/>
      <c r="D215" s="1280" t="str">
        <f>IFERROR(IF(B216="","",VLOOKUP(B216,入力シート2!$D$3:$AO$103,4,0)),"")</f>
        <v/>
      </c>
      <c r="E215" s="563" t="str">
        <f>IFERROR(IF(B216="","",VLOOKUP(B216,入力シート2!$D$3:$AO$103,5,0)),"")</f>
        <v/>
      </c>
      <c r="F215" s="564" t="str">
        <f>IFERROR(IF(B216="","",VLOOKUP(B216,入力シート2!$D$3:$AO$103,8,0)),"")</f>
        <v/>
      </c>
      <c r="G215" s="572" t="s">
        <v>161</v>
      </c>
      <c r="H215" s="574" t="str">
        <f>IFERROR(IF(B216="","",VLOOKUP(B216,入力シート2!$D$3:$AO$103,27,0)),"")</f>
        <v/>
      </c>
      <c r="I215" s="562" t="str">
        <f>IFERROR(IF(B216="","",VLOOKUP(B216,入力シート2!$D$3:$AO$103,28,0)),"")</f>
        <v/>
      </c>
      <c r="J215" s="1275" t="str">
        <f>IFERROR(IF(B216="","",VLOOKUP(B216,入力シート2!$D$3:$AO$103,34,0)),"")</f>
        <v/>
      </c>
      <c r="K215" s="1275" t="str">
        <f>IFERROR(IF(B216="","",VLOOKUP(B216,入力シート2!$D$3:$AO$103,35,0)),"")</f>
        <v/>
      </c>
      <c r="L215" s="1257" t="str">
        <f>IFERROR(IF(B216="","",VLOOKUP(B216,入力シート2!$D$3:$AO$103,36,0)),"")</f>
        <v/>
      </c>
      <c r="M215" s="1257" t="str">
        <f>IFERROR(IF(B216="","",VLOOKUP(B216,入力シート2!$D$3:$AO$103,37,0)),"")</f>
        <v/>
      </c>
      <c r="N215" s="1260" t="str">
        <f>IFERROR(IF(B216="","",VLOOKUP(B216,入力シート2!$D$3:$AO$103,38,0)),"")</f>
        <v/>
      </c>
      <c r="O215" s="1370"/>
      <c r="P215" s="1371"/>
    </row>
    <row r="216" spans="1:22" ht="28" customHeight="1">
      <c r="A216" s="1276"/>
      <c r="B216" s="1288">
        <f>'作業員名簿(自動)'!B216</f>
        <v>0</v>
      </c>
      <c r="C216" s="1289"/>
      <c r="D216" s="1276"/>
      <c r="E216" s="566" t="str">
        <f>IFERROR(IF(B216="","",VLOOKUP(B216,入力シート2!$D$3:$AO$103,6,0)),"")</f>
        <v/>
      </c>
      <c r="F216" s="567" t="str">
        <f>IFERROR(IF(B216="","",VLOOKUP(B216,入力シート2!$D$3:$AO$103,9,0)),"")</f>
        <v/>
      </c>
      <c r="G216" s="576" t="str">
        <f>IFERROR(IF(B216="","",VLOOKUP(B216,入力シート2!$D$3:$AO$103,15,0)),"")</f>
        <v/>
      </c>
      <c r="H216" s="577" t="str">
        <f>IFERROR(IF(B216="","",VLOOKUP(B216,入力シート2!$D$3:$AO$103,29,0)),"")</f>
        <v/>
      </c>
      <c r="I216" s="578" t="s">
        <v>132</v>
      </c>
      <c r="J216" s="1276"/>
      <c r="K216" s="1276"/>
      <c r="L216" s="1258"/>
      <c r="M216" s="1258"/>
      <c r="N216" s="1261"/>
      <c r="O216" s="1372"/>
      <c r="P216" s="1373"/>
    </row>
    <row r="217" spans="1:22" ht="28" customHeight="1">
      <c r="A217" s="1277"/>
      <c r="B217" s="1376" t="str">
        <f>IFERROR(IF(B216="","",VLOOKUP(B216,入力シート2!$D$3:$AO$103,3,0)),"")</f>
        <v/>
      </c>
      <c r="C217" s="1377"/>
      <c r="D217" s="1277"/>
      <c r="E217" s="570" t="str">
        <f>IFERROR(IF(B216="","",VLOOKUP(B216,入力シート2!$D$3:$AO$103,7,0)),"")</f>
        <v/>
      </c>
      <c r="F217" s="571" t="str">
        <f>IFERROR(IF(B216="","",VLOOKUP(B216,入力シート2!$D$3:$AO$103,10,0)),"")</f>
        <v/>
      </c>
      <c r="G217" s="580" t="str">
        <f>IFERROR(IF(B216="","",VLOOKUP(B216,入力シート2!$D$3:$AO$103,16,0)),"")</f>
        <v/>
      </c>
      <c r="H217" s="581" t="str">
        <f>IFERROR(IF(B216="","",VLOOKUP(B216,入力シート2!$D$3:$AO$103,30,0)),"")</f>
        <v/>
      </c>
      <c r="I217" s="582" t="str">
        <f>IFERROR(IF(B216="","",VLOOKUP(B216,入力シート2!$D$3:$AO$103,31,0)),"")</f>
        <v/>
      </c>
      <c r="J217" s="1277"/>
      <c r="K217" s="1277"/>
      <c r="L217" s="1259"/>
      <c r="M217" s="1259"/>
      <c r="N217" s="1262"/>
      <c r="O217" s="1374"/>
      <c r="P217" s="1375"/>
    </row>
    <row r="218" spans="1:22" ht="28" customHeight="1">
      <c r="A218" s="1275">
        <f>'作業員名簿(自動)'!A218</f>
        <v>5</v>
      </c>
      <c r="B218" s="1278" t="str">
        <f>IFERROR(IF(B219="","",VLOOKUP(B219,入力シート2!$D$3:$AO$103,2,0)),"")</f>
        <v/>
      </c>
      <c r="C218" s="1279"/>
      <c r="D218" s="1280" t="str">
        <f>IFERROR(IF(B219="","",VLOOKUP(B219,入力シート2!$D$3:$AO$103,4,0)),"")</f>
        <v/>
      </c>
      <c r="E218" s="563" t="str">
        <f>IFERROR(IF(B219="","",VLOOKUP(B219,入力シート2!$D$3:$AO$103,5,0)),"")</f>
        <v/>
      </c>
      <c r="F218" s="564" t="str">
        <f>IFERROR(IF(B219="","",VLOOKUP(B219,入力シート2!$D$3:$AO$103,8,0)),"")</f>
        <v/>
      </c>
      <c r="G218" s="572" t="s">
        <v>161</v>
      </c>
      <c r="H218" s="574" t="str">
        <f>IFERROR(IF(B219="","",VLOOKUP(B219,入力シート2!$D$3:$AO$103,27,0)),"")</f>
        <v/>
      </c>
      <c r="I218" s="562" t="str">
        <f>IFERROR(IF(B219="","",VLOOKUP(B219,入力シート2!$D$3:$AO$103,28,0)),"")</f>
        <v/>
      </c>
      <c r="J218" s="1275" t="str">
        <f>IFERROR(IF(B219="","",VLOOKUP(B219,入力シート2!$D$3:$AO$103,34,0)),"")</f>
        <v/>
      </c>
      <c r="K218" s="1275" t="str">
        <f>IFERROR(IF(B219="","",VLOOKUP(B219,入力シート2!$D$3:$AO$103,35,0)),"")</f>
        <v/>
      </c>
      <c r="L218" s="1257" t="str">
        <f>IFERROR(IF(B219="","",VLOOKUP(B219,入力シート2!$D$3:$AO$103,36,0)),"")</f>
        <v/>
      </c>
      <c r="M218" s="1257" t="str">
        <f>IFERROR(IF(B219="","",VLOOKUP(B219,入力シート2!$D$3:$AO$103,37,0)),"")</f>
        <v/>
      </c>
      <c r="N218" s="1260" t="str">
        <f>IFERROR(IF(B219="","",VLOOKUP(B219,入力シート2!$D$3:$AO$103,38,0)),"")</f>
        <v/>
      </c>
      <c r="O218" s="1370"/>
      <c r="P218" s="1371"/>
    </row>
    <row r="219" spans="1:22" ht="28" customHeight="1">
      <c r="A219" s="1276"/>
      <c r="B219" s="1288">
        <f>'作業員名簿(自動)'!B219</f>
        <v>0</v>
      </c>
      <c r="C219" s="1289"/>
      <c r="D219" s="1276"/>
      <c r="E219" s="566" t="str">
        <f>IFERROR(IF(B219="","",VLOOKUP(B219,入力シート2!$D$3:$AO$103,6,0)),"")</f>
        <v/>
      </c>
      <c r="F219" s="567" t="str">
        <f>IFERROR(IF(B219="","",VLOOKUP(B219,入力シート2!$D$3:$AO$103,9,0)),"")</f>
        <v/>
      </c>
      <c r="G219" s="576" t="str">
        <f>IFERROR(IF(B219="","",VLOOKUP(B219,入力シート2!$D$3:$AO$103,15,0)),"")</f>
        <v/>
      </c>
      <c r="H219" s="577" t="str">
        <f>IFERROR(IF(B219="","",VLOOKUP(B219,入力シート2!$D$3:$AO$103,29,0)),"")</f>
        <v/>
      </c>
      <c r="I219" s="578" t="s">
        <v>132</v>
      </c>
      <c r="J219" s="1276"/>
      <c r="K219" s="1276"/>
      <c r="L219" s="1258"/>
      <c r="M219" s="1258"/>
      <c r="N219" s="1261"/>
      <c r="O219" s="1372"/>
      <c r="P219" s="1373"/>
    </row>
    <row r="220" spans="1:22" ht="28" customHeight="1">
      <c r="A220" s="1277"/>
      <c r="B220" s="1376" t="str">
        <f>IFERROR(IF(B219="","",VLOOKUP(B219,入力シート2!$D$3:$AO$103,3,0)),"")</f>
        <v/>
      </c>
      <c r="C220" s="1377"/>
      <c r="D220" s="1277"/>
      <c r="E220" s="570" t="str">
        <f>IFERROR(IF(B219="","",VLOOKUP(B219,入力シート2!$D$3:$AO$103,7,0)),"")</f>
        <v/>
      </c>
      <c r="F220" s="571" t="str">
        <f>IFERROR(IF(B219="","",VLOOKUP(B219,入力シート2!$D$3:$AO$103,10,0)),"")</f>
        <v/>
      </c>
      <c r="G220" s="580" t="str">
        <f>IFERROR(IF(B219="","",VLOOKUP(B219,入力シート2!$D$3:$AO$103,16,0)),"")</f>
        <v/>
      </c>
      <c r="H220" s="581" t="str">
        <f>IFERROR(IF(B219="","",VLOOKUP(B219,入力シート2!$D$3:$AO$103,30,0)),"")</f>
        <v/>
      </c>
      <c r="I220" s="582" t="str">
        <f>IFERROR(IF(B219="","",VLOOKUP(B219,入力シート2!$D$3:$AO$103,31,0)),"")</f>
        <v/>
      </c>
      <c r="J220" s="1277"/>
      <c r="K220" s="1277"/>
      <c r="L220" s="1259"/>
      <c r="M220" s="1259"/>
      <c r="N220" s="1262"/>
      <c r="O220" s="1374"/>
      <c r="P220" s="1375"/>
    </row>
    <row r="221" spans="1:22" ht="28" customHeight="1">
      <c r="A221" s="1275">
        <f>'作業員名簿(自動)'!A221</f>
        <v>6</v>
      </c>
      <c r="B221" s="1278" t="str">
        <f>IFERROR(IF(B222="","",VLOOKUP(B222,入力シート2!$D$3:$AO$103,2,0)),"")</f>
        <v/>
      </c>
      <c r="C221" s="1279"/>
      <c r="D221" s="1280" t="str">
        <f>IFERROR(IF(B222="","",VLOOKUP(B222,入力シート2!$D$3:$AO$103,4,0)),"")</f>
        <v/>
      </c>
      <c r="E221" s="563" t="str">
        <f>IFERROR(IF(B222="","",VLOOKUP(B222,入力シート2!$D$3:$AO$103,5,0)),"")</f>
        <v/>
      </c>
      <c r="F221" s="564" t="str">
        <f>IFERROR(IF(B222="","",VLOOKUP(B222,入力シート2!$D$3:$AO$103,8,0)),"")</f>
        <v/>
      </c>
      <c r="G221" s="572" t="s">
        <v>161</v>
      </c>
      <c r="H221" s="574" t="str">
        <f>IFERROR(IF(B222="","",VLOOKUP(B222,入力シート2!$D$3:$AO$103,27,0)),"")</f>
        <v/>
      </c>
      <c r="I221" s="562" t="str">
        <f>IFERROR(IF(B222="","",VLOOKUP(B222,入力シート2!$D$3:$AO$103,28,0)),"")</f>
        <v/>
      </c>
      <c r="J221" s="1275" t="str">
        <f>IFERROR(IF(B222="","",VLOOKUP(B222,入力シート2!$D$3:$AO$103,34,0)),"")</f>
        <v/>
      </c>
      <c r="K221" s="1275" t="str">
        <f>IFERROR(IF(B222="","",VLOOKUP(B222,入力シート2!$D$3:$AO$103,35,0)),"")</f>
        <v/>
      </c>
      <c r="L221" s="1257" t="str">
        <f>IFERROR(IF(B222="","",VLOOKUP(B222,入力シート2!$D$3:$AO$103,36,0)),"")</f>
        <v/>
      </c>
      <c r="M221" s="1257" t="str">
        <f>IFERROR(IF(B222="","",VLOOKUP(B222,入力シート2!$D$3:$AO$103,37,0)),"")</f>
        <v/>
      </c>
      <c r="N221" s="1260" t="str">
        <f>IFERROR(IF(B222="","",VLOOKUP(B222,入力シート2!$D$3:$AO$103,38,0)),"")</f>
        <v/>
      </c>
      <c r="O221" s="1370"/>
      <c r="P221" s="1371"/>
    </row>
    <row r="222" spans="1:22" ht="28" customHeight="1">
      <c r="A222" s="1276"/>
      <c r="B222" s="1288">
        <f>'作業員名簿(自動)'!B222</f>
        <v>0</v>
      </c>
      <c r="C222" s="1289"/>
      <c r="D222" s="1276"/>
      <c r="E222" s="566" t="str">
        <f>IFERROR(IF(B222="","",VLOOKUP(B222,入力シート2!$D$3:$AO$103,6,0)),"")</f>
        <v/>
      </c>
      <c r="F222" s="567" t="str">
        <f>IFERROR(IF(B222="","",VLOOKUP(B222,入力シート2!$D$3:$AO$103,9,0)),"")</f>
        <v/>
      </c>
      <c r="G222" s="576" t="str">
        <f>IFERROR(IF(B222="","",VLOOKUP(B222,入力シート2!$D$3:$AO$103,15,0)),"")</f>
        <v/>
      </c>
      <c r="H222" s="577" t="str">
        <f>IFERROR(IF(B222="","",VLOOKUP(B222,入力シート2!$D$3:$AO$103,29,0)),"")</f>
        <v/>
      </c>
      <c r="I222" s="578" t="s">
        <v>132</v>
      </c>
      <c r="J222" s="1276"/>
      <c r="K222" s="1276"/>
      <c r="L222" s="1258"/>
      <c r="M222" s="1258"/>
      <c r="N222" s="1261"/>
      <c r="O222" s="1372"/>
      <c r="P222" s="1373"/>
    </row>
    <row r="223" spans="1:22" ht="28" customHeight="1">
      <c r="A223" s="1277"/>
      <c r="B223" s="1376" t="str">
        <f>IFERROR(IF(B222="","",VLOOKUP(B222,入力シート2!$D$3:$AO$103,3,0)),"")</f>
        <v/>
      </c>
      <c r="C223" s="1377"/>
      <c r="D223" s="1277"/>
      <c r="E223" s="570" t="str">
        <f>IFERROR(IF(B222="","",VLOOKUP(B222,入力シート2!$D$3:$AO$103,7,0)),"")</f>
        <v/>
      </c>
      <c r="F223" s="571" t="str">
        <f>IFERROR(IF(B222="","",VLOOKUP(B222,入力シート2!$D$3:$AO$103,10,0)),"")</f>
        <v/>
      </c>
      <c r="G223" s="580" t="str">
        <f>IFERROR(IF(B222="","",VLOOKUP(B222,入力シート2!$D$3:$AO$103,16,0)),"")</f>
        <v/>
      </c>
      <c r="H223" s="581" t="str">
        <f>IFERROR(IF(B222="","",VLOOKUP(B222,入力シート2!$D$3:$AO$103,30,0)),"")</f>
        <v/>
      </c>
      <c r="I223" s="582" t="str">
        <f>IFERROR(IF(B222="","",VLOOKUP(B222,入力シート2!$D$3:$AO$103,31,0)),"")</f>
        <v/>
      </c>
      <c r="J223" s="1277"/>
      <c r="K223" s="1277"/>
      <c r="L223" s="1259"/>
      <c r="M223" s="1259"/>
      <c r="N223" s="1262"/>
      <c r="O223" s="1374"/>
      <c r="P223" s="1375"/>
    </row>
    <row r="224" spans="1:22" ht="28" customHeight="1">
      <c r="A224" s="1275">
        <f>'作業員名簿(自動)'!A224</f>
        <v>7</v>
      </c>
      <c r="B224" s="1278" t="str">
        <f>IFERROR(IF(B225="","",VLOOKUP(B225,入力シート2!$D$3:$AO$103,2,0)),"")</f>
        <v/>
      </c>
      <c r="C224" s="1279"/>
      <c r="D224" s="1280" t="str">
        <f>IFERROR(IF(B225="","",VLOOKUP(B225,入力シート2!$D$3:$AO$103,4,0)),"")</f>
        <v/>
      </c>
      <c r="E224" s="563" t="str">
        <f>IFERROR(IF(B225="","",VLOOKUP(B225,入力シート2!$D$3:$AO$103,5,0)),"")</f>
        <v/>
      </c>
      <c r="F224" s="564" t="str">
        <f>IFERROR(IF(B225="","",VLOOKUP(B225,入力シート2!$D$3:$AO$103,8,0)),"")</f>
        <v/>
      </c>
      <c r="G224" s="572" t="s">
        <v>161</v>
      </c>
      <c r="H224" s="574" t="str">
        <f>IFERROR(IF(B225="","",VLOOKUP(B225,入力シート2!$D$3:$AO$103,27,0)),"")</f>
        <v/>
      </c>
      <c r="I224" s="562" t="str">
        <f>IFERROR(IF(B225="","",VLOOKUP(B225,入力シート2!$D$3:$AO$103,28,0)),"")</f>
        <v/>
      </c>
      <c r="J224" s="1275" t="str">
        <f>IFERROR(IF(B225="","",VLOOKUP(B225,入力シート2!$D$3:$AO$103,34,0)),"")</f>
        <v/>
      </c>
      <c r="K224" s="1275" t="str">
        <f>IFERROR(IF(B225="","",VLOOKUP(B225,入力シート2!$D$3:$AO$103,35,0)),"")</f>
        <v/>
      </c>
      <c r="L224" s="1257" t="str">
        <f>IFERROR(IF(B225="","",VLOOKUP(B225,入力シート2!$D$3:$AO$103,36,0)),"")</f>
        <v/>
      </c>
      <c r="M224" s="1257" t="str">
        <f>IFERROR(IF(B225="","",VLOOKUP(B225,入力シート2!$D$3:$AO$103,37,0)),"")</f>
        <v/>
      </c>
      <c r="N224" s="1260" t="str">
        <f>IFERROR(IF(B225="","",VLOOKUP(B225,入力シート2!$D$3:$AO$103,38,0)),"")</f>
        <v/>
      </c>
      <c r="O224" s="1370"/>
      <c r="P224" s="1371"/>
    </row>
    <row r="225" spans="1:24" ht="28" customHeight="1">
      <c r="A225" s="1276"/>
      <c r="B225" s="1288">
        <f>'作業員名簿(自動)'!B225</f>
        <v>0</v>
      </c>
      <c r="C225" s="1289"/>
      <c r="D225" s="1276"/>
      <c r="E225" s="566" t="str">
        <f>IFERROR(IF(B225="","",VLOOKUP(B225,入力シート2!$D$3:$AO$103,6,0)),"")</f>
        <v/>
      </c>
      <c r="F225" s="567" t="str">
        <f>IFERROR(IF(B225="","",VLOOKUP(B225,入力シート2!$D$3:$AO$103,9,0)),"")</f>
        <v/>
      </c>
      <c r="G225" s="576" t="str">
        <f>IFERROR(IF(B225="","",VLOOKUP(B225,入力シート2!$D$3:$AO$103,15,0)),"")</f>
        <v/>
      </c>
      <c r="H225" s="577" t="str">
        <f>IFERROR(IF(B225="","",VLOOKUP(B225,入力シート2!$D$3:$AO$103,29,0)),"")</f>
        <v/>
      </c>
      <c r="I225" s="578" t="s">
        <v>132</v>
      </c>
      <c r="J225" s="1276"/>
      <c r="K225" s="1276"/>
      <c r="L225" s="1258"/>
      <c r="M225" s="1258"/>
      <c r="N225" s="1261"/>
      <c r="O225" s="1372"/>
      <c r="P225" s="1373"/>
    </row>
    <row r="226" spans="1:24" ht="28" customHeight="1">
      <c r="A226" s="1277"/>
      <c r="B226" s="1376" t="str">
        <f>IFERROR(IF(B225="","",VLOOKUP(B225,入力シート2!$D$3:$AO$103,3,0)),"")</f>
        <v/>
      </c>
      <c r="C226" s="1377"/>
      <c r="D226" s="1277"/>
      <c r="E226" s="570" t="str">
        <f>IFERROR(IF(B225="","",VLOOKUP(B225,入力シート2!$D$3:$AO$103,7,0)),"")</f>
        <v/>
      </c>
      <c r="F226" s="571" t="str">
        <f>IFERROR(IF(B225="","",VLOOKUP(B225,入力シート2!$D$3:$AO$103,10,0)),"")</f>
        <v/>
      </c>
      <c r="G226" s="580" t="str">
        <f>IFERROR(IF(B225="","",VLOOKUP(B225,入力シート2!$D$3:$AO$103,16,0)),"")</f>
        <v/>
      </c>
      <c r="H226" s="581" t="str">
        <f>IFERROR(IF(B225="","",VLOOKUP(B225,入力シート2!$D$3:$AO$103,30,0)),"")</f>
        <v/>
      </c>
      <c r="I226" s="582" t="str">
        <f>IFERROR(IF(B225="","",VLOOKUP(B225,入力シート2!$D$3:$AO$103,31,0)),"")</f>
        <v/>
      </c>
      <c r="J226" s="1277"/>
      <c r="K226" s="1277"/>
      <c r="L226" s="1259"/>
      <c r="M226" s="1259"/>
      <c r="N226" s="1262"/>
      <c r="O226" s="1374"/>
      <c r="P226" s="1375"/>
    </row>
    <row r="227" spans="1:24" ht="28" customHeight="1">
      <c r="A227" s="1275">
        <f>'作業員名簿(自動)'!A227</f>
        <v>8</v>
      </c>
      <c r="B227" s="1278" t="str">
        <f>IFERROR(IF(B228="","",VLOOKUP(B228,入力シート2!$D$3:$AO$103,2,0)),"")</f>
        <v/>
      </c>
      <c r="C227" s="1279"/>
      <c r="D227" s="1280" t="str">
        <f>IFERROR(IF(B228="","",VLOOKUP(B228,入力シート2!$D$3:$AO$103,4,0)),"")</f>
        <v/>
      </c>
      <c r="E227" s="563" t="str">
        <f>IFERROR(IF(B228="","",VLOOKUP(B228,入力シート2!$D$3:$AO$103,5,0)),"")</f>
        <v/>
      </c>
      <c r="F227" s="564" t="str">
        <f>IFERROR(IF(B228="","",VLOOKUP(B228,入力シート2!$D$3:$AO$103,8,0)),"")</f>
        <v/>
      </c>
      <c r="G227" s="572" t="s">
        <v>161</v>
      </c>
      <c r="H227" s="574" t="str">
        <f>IFERROR(IF(B228="","",VLOOKUP(B228,入力シート2!$D$3:$AO$103,27,0)),"")</f>
        <v/>
      </c>
      <c r="I227" s="562" t="str">
        <f>IFERROR(IF(B228="","",VLOOKUP(B228,入力シート2!$D$3:$AO$103,28,0)),"")</f>
        <v/>
      </c>
      <c r="J227" s="1275" t="str">
        <f>IFERROR(IF(B228="","",VLOOKUP(B228,入力シート2!$D$3:$AO$103,34,0)),"")</f>
        <v/>
      </c>
      <c r="K227" s="1275" t="str">
        <f>IFERROR(IF(B228="","",VLOOKUP(B228,入力シート2!$D$3:$AO$103,35,0)),"")</f>
        <v/>
      </c>
      <c r="L227" s="1257" t="str">
        <f>IFERROR(IF(B228="","",VLOOKUP(B228,入力シート2!$D$3:$AO$103,36,0)),"")</f>
        <v/>
      </c>
      <c r="M227" s="1257" t="str">
        <f>IFERROR(IF(B228="","",VLOOKUP(B228,入力シート2!$D$3:$AO$103,37,0)),"")</f>
        <v/>
      </c>
      <c r="N227" s="1260" t="str">
        <f>IFERROR(IF(B228="","",VLOOKUP(B228,入力シート2!$D$3:$AO$103,38,0)),"")</f>
        <v/>
      </c>
      <c r="O227" s="1370"/>
      <c r="P227" s="1371"/>
    </row>
    <row r="228" spans="1:24" ht="28" customHeight="1">
      <c r="A228" s="1276"/>
      <c r="B228" s="1288">
        <f>'作業員名簿(自動)'!B228</f>
        <v>0</v>
      </c>
      <c r="C228" s="1289"/>
      <c r="D228" s="1276"/>
      <c r="E228" s="566" t="str">
        <f>IFERROR(IF(B228="","",VLOOKUP(B228,入力シート2!$D$3:$AO$103,6,0)),"")</f>
        <v/>
      </c>
      <c r="F228" s="567" t="str">
        <f>IFERROR(IF(B228="","",VLOOKUP(B228,入力シート2!$D$3:$AO$103,9,0)),"")</f>
        <v/>
      </c>
      <c r="G228" s="576" t="str">
        <f>IFERROR(IF(B228="","",VLOOKUP(B228,入力シート2!$D$3:$AO$103,15,0)),"")</f>
        <v/>
      </c>
      <c r="H228" s="577" t="str">
        <f>IFERROR(IF(B228="","",VLOOKUP(B228,入力シート2!$D$3:$AO$103,29,0)),"")</f>
        <v/>
      </c>
      <c r="I228" s="578" t="s">
        <v>132</v>
      </c>
      <c r="J228" s="1276"/>
      <c r="K228" s="1276"/>
      <c r="L228" s="1258"/>
      <c r="M228" s="1258"/>
      <c r="N228" s="1261"/>
      <c r="O228" s="1372"/>
      <c r="P228" s="1373"/>
    </row>
    <row r="229" spans="1:24" ht="28" customHeight="1">
      <c r="A229" s="1277"/>
      <c r="B229" s="1376" t="str">
        <f>IFERROR(IF(B228="","",VLOOKUP(B228,入力シート2!$D$3:$AO$103,3,0)),"")</f>
        <v/>
      </c>
      <c r="C229" s="1377"/>
      <c r="D229" s="1277"/>
      <c r="E229" s="570" t="str">
        <f>IFERROR(IF(B228="","",VLOOKUP(B228,入力シート2!$D$3:$AO$103,7,0)),"")</f>
        <v/>
      </c>
      <c r="F229" s="571" t="str">
        <f>IFERROR(IF(B228="","",VLOOKUP(B228,入力シート2!$D$3:$AO$103,10,0)),"")</f>
        <v/>
      </c>
      <c r="G229" s="580" t="str">
        <f>IFERROR(IF(B228="","",VLOOKUP(B228,入力シート2!$D$3:$AO$103,16,0)),"")</f>
        <v/>
      </c>
      <c r="H229" s="581" t="str">
        <f>IFERROR(IF(B228="","",VLOOKUP(B228,入力シート2!$D$3:$AO$103,30,0)),"")</f>
        <v/>
      </c>
      <c r="I229" s="582" t="str">
        <f>IFERROR(IF(B228="","",VLOOKUP(B228,入力シート2!$D$3:$AO$103,31,0)),"")</f>
        <v/>
      </c>
      <c r="J229" s="1277"/>
      <c r="K229" s="1277"/>
      <c r="L229" s="1259"/>
      <c r="M229" s="1259"/>
      <c r="N229" s="1262"/>
      <c r="O229" s="1374"/>
      <c r="P229" s="1375"/>
    </row>
    <row r="230" spans="1:24" ht="28" customHeight="1">
      <c r="A230" s="1275">
        <f>'作業員名簿(自動)'!A230</f>
        <v>9</v>
      </c>
      <c r="B230" s="1278" t="str">
        <f>IFERROR(IF(B231="","",VLOOKUP(B231,入力シート2!$D$3:$AO$103,2,0)),"")</f>
        <v/>
      </c>
      <c r="C230" s="1279"/>
      <c r="D230" s="1280" t="str">
        <f>IFERROR(IF(B231="","",VLOOKUP(B231,入力シート2!$D$3:$AO$103,4,0)),"")</f>
        <v/>
      </c>
      <c r="E230" s="563" t="str">
        <f>IFERROR(IF(B231="","",VLOOKUP(B231,入力シート2!$D$3:$AO$103,5,0)),"")</f>
        <v/>
      </c>
      <c r="F230" s="564" t="str">
        <f>IFERROR(IF(B231="","",VLOOKUP(B231,入力シート2!$D$3:$AO$103,8,0)),"")</f>
        <v/>
      </c>
      <c r="G230" s="572" t="s">
        <v>161</v>
      </c>
      <c r="H230" s="574" t="str">
        <f>IFERROR(IF(B231="","",VLOOKUP(B231,入力シート2!$D$3:$AO$103,27,0)),"")</f>
        <v/>
      </c>
      <c r="I230" s="562" t="str">
        <f>IFERROR(IF(B231="","",VLOOKUP(B231,入力シート2!$D$3:$AO$103,28,0)),"")</f>
        <v/>
      </c>
      <c r="J230" s="1275" t="str">
        <f>IFERROR(IF(B231="","",VLOOKUP(B231,入力シート2!$D$3:$AO$103,34,0)),"")</f>
        <v/>
      </c>
      <c r="K230" s="1275" t="str">
        <f>IFERROR(IF(B231="","",VLOOKUP(B231,入力シート2!$D$3:$AO$103,35,0)),"")</f>
        <v/>
      </c>
      <c r="L230" s="1257" t="str">
        <f>IFERROR(IF(B231="","",VLOOKUP(B231,入力シート2!$D$3:$AO$103,36,0)),"")</f>
        <v/>
      </c>
      <c r="M230" s="1257" t="str">
        <f>IFERROR(IF(B231="","",VLOOKUP(B231,入力シート2!$D$3:$AO$103,37,0)),"")</f>
        <v/>
      </c>
      <c r="N230" s="1260" t="str">
        <f>IFERROR(IF(B231="","",VLOOKUP(B231,入力シート2!$D$3:$AO$103,38,0)),"")</f>
        <v/>
      </c>
      <c r="O230" s="1370"/>
      <c r="P230" s="1371"/>
    </row>
    <row r="231" spans="1:24" ht="28" customHeight="1">
      <c r="A231" s="1276"/>
      <c r="B231" s="1288">
        <f>'作業員名簿(自動)'!B231</f>
        <v>0</v>
      </c>
      <c r="C231" s="1289"/>
      <c r="D231" s="1276"/>
      <c r="E231" s="566" t="str">
        <f>IFERROR(IF(B231="","",VLOOKUP(B231,入力シート2!$D$3:$AO$103,6,0)),"")</f>
        <v/>
      </c>
      <c r="F231" s="567" t="str">
        <f>IFERROR(IF(B231="","",VLOOKUP(B231,入力シート2!$D$3:$AO$103,9,0)),"")</f>
        <v/>
      </c>
      <c r="G231" s="576" t="str">
        <f>IFERROR(IF(B231="","",VLOOKUP(B231,入力シート2!$D$3:$AO$103,15,0)),"")</f>
        <v/>
      </c>
      <c r="H231" s="577" t="str">
        <f>IFERROR(IF(B231="","",VLOOKUP(B231,入力シート2!$D$3:$AO$103,29,0)),"")</f>
        <v/>
      </c>
      <c r="I231" s="578" t="s">
        <v>132</v>
      </c>
      <c r="J231" s="1276"/>
      <c r="K231" s="1276"/>
      <c r="L231" s="1258"/>
      <c r="M231" s="1258"/>
      <c r="N231" s="1261"/>
      <c r="O231" s="1372"/>
      <c r="P231" s="1373"/>
    </row>
    <row r="232" spans="1:24" ht="28" customHeight="1">
      <c r="A232" s="1277"/>
      <c r="B232" s="1376" t="str">
        <f>IFERROR(IF(B231="","",VLOOKUP(B231,入力シート2!$D$3:$AO$103,3,0)),"")</f>
        <v/>
      </c>
      <c r="C232" s="1377"/>
      <c r="D232" s="1277"/>
      <c r="E232" s="570" t="str">
        <f>IFERROR(IF(B231="","",VLOOKUP(B231,入力シート2!$D$3:$AO$103,7,0)),"")</f>
        <v/>
      </c>
      <c r="F232" s="571" t="str">
        <f>IFERROR(IF(B231="","",VLOOKUP(B231,入力シート2!$D$3:$AO$103,10,0)),"")</f>
        <v/>
      </c>
      <c r="G232" s="580" t="str">
        <f>IFERROR(IF(B231="","",VLOOKUP(B231,入力シート2!$D$3:$AO$103,16,0)),"")</f>
        <v/>
      </c>
      <c r="H232" s="581" t="str">
        <f>IFERROR(IF(B231="","",VLOOKUP(B231,入力シート2!$D$3:$AO$103,30,0)),"")</f>
        <v/>
      </c>
      <c r="I232" s="582" t="str">
        <f>IFERROR(IF(B231="","",VLOOKUP(B231,入力シート2!$D$3:$AO$103,31,0)),"")</f>
        <v/>
      </c>
      <c r="J232" s="1277"/>
      <c r="K232" s="1277"/>
      <c r="L232" s="1259"/>
      <c r="M232" s="1259"/>
      <c r="N232" s="1262"/>
      <c r="O232" s="1374"/>
      <c r="P232" s="1375"/>
    </row>
    <row r="233" spans="1:24" ht="28" customHeight="1">
      <c r="A233" s="1275">
        <f>'作業員名簿(自動)'!A233</f>
        <v>10</v>
      </c>
      <c r="B233" s="1278" t="str">
        <f>IFERROR(IF(B234="","",VLOOKUP(B234,入力シート2!$D$3:$AO$103,2,0)),"")</f>
        <v/>
      </c>
      <c r="C233" s="1279"/>
      <c r="D233" s="1280" t="str">
        <f>IFERROR(IF(B234="","",VLOOKUP(B234,入力シート2!$D$3:$AO$103,4,0)),"")</f>
        <v/>
      </c>
      <c r="E233" s="563" t="str">
        <f>IFERROR(IF(B234="","",VLOOKUP(B234,入力シート2!$D$3:$AO$103,5,0)),"")</f>
        <v/>
      </c>
      <c r="F233" s="564" t="str">
        <f>IFERROR(IF(B234="","",VLOOKUP(B234,入力シート2!$D$3:$AO$103,8,0)),"")</f>
        <v/>
      </c>
      <c r="G233" s="572" t="s">
        <v>161</v>
      </c>
      <c r="H233" s="574" t="str">
        <f>IFERROR(IF(B234="","",VLOOKUP(B234,入力シート2!$D$3:$AO$103,27,0)),"")</f>
        <v/>
      </c>
      <c r="I233" s="562" t="str">
        <f>IFERROR(IF(B234="","",VLOOKUP(B234,入力シート2!$D$3:$AO$103,28,0)),"")</f>
        <v/>
      </c>
      <c r="J233" s="1275" t="str">
        <f>IFERROR(IF(B234="","",VLOOKUP(B234,入力シート2!$D$3:$AO$103,34,0)),"")</f>
        <v/>
      </c>
      <c r="K233" s="1275" t="str">
        <f>IFERROR(IF(B234="","",VLOOKUP(B234,入力シート2!$D$3:$AO$103,35,0)),"")</f>
        <v/>
      </c>
      <c r="L233" s="1257" t="str">
        <f>IFERROR(IF(B234="","",VLOOKUP(B234,入力シート2!$D$3:$AO$103,36,0)),"")</f>
        <v/>
      </c>
      <c r="M233" s="1257" t="str">
        <f>IFERROR(IF(B234="","",VLOOKUP(B234,入力シート2!$D$3:$AO$103,37,0)),"")</f>
        <v/>
      </c>
      <c r="N233" s="1260" t="str">
        <f>IFERROR(IF(B234="","",VLOOKUP(B234,入力シート2!$D$3:$AO$103,38,0)),"")</f>
        <v/>
      </c>
      <c r="O233" s="1370"/>
      <c r="P233" s="1371"/>
    </row>
    <row r="234" spans="1:24" ht="28" customHeight="1">
      <c r="A234" s="1276"/>
      <c r="B234" s="1288">
        <f>'作業員名簿(自動)'!B234</f>
        <v>0</v>
      </c>
      <c r="C234" s="1289"/>
      <c r="D234" s="1276"/>
      <c r="E234" s="566" t="str">
        <f>IFERROR(IF(B234="","",VLOOKUP(B234,入力シート2!$D$3:$AO$103,6,0)),"")</f>
        <v/>
      </c>
      <c r="F234" s="567" t="str">
        <f>IFERROR(IF(B234="","",VLOOKUP(B234,入力シート2!$D$3:$AO$103,9,0)),"")</f>
        <v/>
      </c>
      <c r="G234" s="576" t="str">
        <f>IFERROR(IF(B234="","",VLOOKUP(B234,入力シート2!$D$3:$AO$103,15,0)),"")</f>
        <v/>
      </c>
      <c r="H234" s="577" t="str">
        <f>IFERROR(IF(B234="","",VLOOKUP(B234,入力シート2!$D$3:$AO$103,29,0)),"")</f>
        <v/>
      </c>
      <c r="I234" s="578" t="s">
        <v>132</v>
      </c>
      <c r="J234" s="1276"/>
      <c r="K234" s="1276"/>
      <c r="L234" s="1258"/>
      <c r="M234" s="1258"/>
      <c r="N234" s="1261"/>
      <c r="O234" s="1372"/>
      <c r="P234" s="1373"/>
    </row>
    <row r="235" spans="1:24" ht="28" customHeight="1">
      <c r="A235" s="1277"/>
      <c r="B235" s="1376" t="str">
        <f>IFERROR(IF(B234="","",VLOOKUP(B234,入力シート2!$D$3:$AO$103,3,0)),"")</f>
        <v/>
      </c>
      <c r="C235" s="1377"/>
      <c r="D235" s="1277"/>
      <c r="E235" s="570" t="str">
        <f>IFERROR(IF(B234="","",VLOOKUP(B234,入力シート2!$D$3:$AO$103,7,0)),"")</f>
        <v/>
      </c>
      <c r="F235" s="571" t="str">
        <f>IFERROR(IF(B234="","",VLOOKUP(B234,入力シート2!$D$3:$AO$103,10,0)),"")</f>
        <v/>
      </c>
      <c r="G235" s="580" t="str">
        <f>IFERROR(IF(B234="","",VLOOKUP(B234,入力シート2!$D$3:$AO$103,16,0)),"")</f>
        <v/>
      </c>
      <c r="H235" s="581" t="str">
        <f>IFERROR(IF(B234="","",VLOOKUP(B234,入力シート2!$D$3:$AO$103,30,0)),"")</f>
        <v/>
      </c>
      <c r="I235" s="582" t="str">
        <f>IFERROR(IF(B234="","",VLOOKUP(B234,入力シート2!$D$3:$AO$103,31,0)),"")</f>
        <v/>
      </c>
      <c r="J235" s="1277"/>
      <c r="K235" s="1277"/>
      <c r="L235" s="1259"/>
      <c r="M235" s="1259"/>
      <c r="N235" s="1262"/>
      <c r="O235" s="1374"/>
      <c r="P235" s="1375"/>
    </row>
    <row r="236" spans="1:24" s="587" customFormat="1" ht="18" customHeight="1">
      <c r="A236" s="584" t="s">
        <v>162</v>
      </c>
      <c r="B236" s="585"/>
      <c r="C236" s="603"/>
      <c r="E236" s="588"/>
      <c r="F236" s="588"/>
      <c r="J236" s="604" t="s">
        <v>163</v>
      </c>
      <c r="K236" s="593" t="s">
        <v>164</v>
      </c>
      <c r="O236" s="589"/>
      <c r="P236" s="590"/>
      <c r="Q236" s="591"/>
      <c r="R236" s="592"/>
      <c r="U236" s="560"/>
      <c r="V236" s="560"/>
      <c r="W236" s="560"/>
    </row>
    <row r="237" spans="1:24" s="587" customFormat="1" ht="18" customHeight="1">
      <c r="A237" s="568"/>
      <c r="B237" s="593" t="s">
        <v>185</v>
      </c>
      <c r="E237" s="588"/>
      <c r="F237" s="588"/>
      <c r="J237" s="604"/>
      <c r="K237" s="593" t="s">
        <v>165</v>
      </c>
      <c r="O237" s="589"/>
      <c r="P237" s="533"/>
      <c r="Q237" s="558"/>
      <c r="R237" s="592"/>
    </row>
    <row r="238" spans="1:24" s="587" customFormat="1" ht="18" customHeight="1">
      <c r="A238" s="568"/>
      <c r="B238" s="593" t="s">
        <v>166</v>
      </c>
      <c r="E238" s="588"/>
      <c r="F238" s="588"/>
      <c r="J238" s="604"/>
      <c r="K238" s="593" t="s">
        <v>167</v>
      </c>
      <c r="O238" s="589"/>
      <c r="P238" s="533"/>
      <c r="Q238" s="558"/>
      <c r="R238" s="592"/>
      <c r="U238" s="560"/>
      <c r="V238" s="560"/>
      <c r="W238" s="560"/>
      <c r="X238" s="594"/>
    </row>
    <row r="239" spans="1:24" s="587" customFormat="1" ht="18" customHeight="1">
      <c r="A239" s="568"/>
      <c r="B239" s="593" t="s">
        <v>168</v>
      </c>
      <c r="E239" s="588"/>
      <c r="F239" s="588"/>
      <c r="J239" s="604" t="s">
        <v>169</v>
      </c>
      <c r="K239" s="593" t="s">
        <v>170</v>
      </c>
      <c r="O239" s="589"/>
      <c r="P239" s="590"/>
      <c r="Q239" s="558"/>
      <c r="R239" s="592"/>
      <c r="U239" s="560"/>
      <c r="V239" s="560"/>
      <c r="W239" s="560"/>
      <c r="X239" s="594"/>
    </row>
    <row r="240" spans="1:24" s="587" customFormat="1" ht="18" customHeight="1">
      <c r="A240" s="568"/>
      <c r="B240" s="593" t="s">
        <v>171</v>
      </c>
      <c r="E240" s="588"/>
      <c r="F240" s="588"/>
      <c r="J240" s="604" t="s">
        <v>172</v>
      </c>
      <c r="K240" s="593" t="s">
        <v>173</v>
      </c>
      <c r="O240" s="589"/>
      <c r="P240" s="590"/>
      <c r="Q240" s="558"/>
      <c r="R240" s="592"/>
      <c r="U240" s="560"/>
      <c r="V240" s="560"/>
      <c r="W240" s="560"/>
      <c r="X240" s="594"/>
    </row>
    <row r="241" spans="1:28" s="587" customFormat="1" ht="18" customHeight="1">
      <c r="A241" s="568"/>
      <c r="B241" s="593" t="s">
        <v>174</v>
      </c>
      <c r="E241" s="588"/>
      <c r="F241" s="588"/>
      <c r="J241" s="604"/>
      <c r="K241" s="593" t="s">
        <v>175</v>
      </c>
      <c r="O241" s="589"/>
      <c r="P241" s="589"/>
      <c r="Q241" s="558"/>
      <c r="R241" s="592"/>
      <c r="X241" s="594"/>
    </row>
    <row r="242" spans="1:28" s="587" customFormat="1" ht="18" customHeight="1">
      <c r="A242" s="568"/>
      <c r="B242" s="593" t="s">
        <v>186</v>
      </c>
      <c r="E242" s="588"/>
      <c r="F242" s="588"/>
      <c r="J242" s="604" t="s">
        <v>176</v>
      </c>
      <c r="K242" s="593" t="s">
        <v>177</v>
      </c>
      <c r="O242" s="589"/>
      <c r="P242" s="590"/>
      <c r="Q242" s="558"/>
      <c r="R242" s="592"/>
      <c r="X242" s="594"/>
    </row>
    <row r="243" spans="1:28" s="587" customFormat="1" ht="18" customHeight="1">
      <c r="A243" s="568"/>
      <c r="B243" s="593" t="s">
        <v>187</v>
      </c>
      <c r="E243" s="588"/>
      <c r="F243" s="588"/>
      <c r="J243" s="604" t="s">
        <v>178</v>
      </c>
      <c r="K243" s="593" t="s">
        <v>179</v>
      </c>
      <c r="O243" s="589"/>
      <c r="P243" s="590"/>
      <c r="Q243" s="558"/>
      <c r="R243" s="592"/>
    </row>
    <row r="244" spans="1:28" s="587" customFormat="1" ht="18" customHeight="1">
      <c r="A244" s="568"/>
      <c r="B244" s="593" t="s">
        <v>188</v>
      </c>
      <c r="E244" s="588"/>
      <c r="F244" s="588"/>
      <c r="J244" s="604" t="s">
        <v>180</v>
      </c>
      <c r="K244" s="593" t="s">
        <v>181</v>
      </c>
      <c r="O244" s="589"/>
      <c r="P244" s="590"/>
      <c r="Q244" s="558"/>
      <c r="R244" s="592"/>
      <c r="AB244" s="595"/>
    </row>
    <row r="245" spans="1:28" s="596" customFormat="1" ht="18" customHeight="1">
      <c r="A245" s="568"/>
      <c r="B245" s="593" t="s">
        <v>189</v>
      </c>
      <c r="E245" s="597"/>
      <c r="F245" s="597"/>
      <c r="J245" s="604" t="s">
        <v>182</v>
      </c>
      <c r="K245" s="593" t="s">
        <v>183</v>
      </c>
      <c r="O245" s="589"/>
      <c r="P245" s="590"/>
      <c r="Q245" s="558"/>
      <c r="R245" s="598"/>
    </row>
  </sheetData>
  <sheetProtection algorithmName="SHA-512" hashValue="T8au+S97x6NLbx5jNfgrmhR2TeiKX+3xxUMWfQxTOXcNIrdJByqkPor0tF2dF5u0FL1R/Cvbve+IJPgiKUB7iQ==" saltValue="SYg47tfZyYl0Znjkvo+jsw==" spinCount="100000" sheet="1" objects="1" scenarios="1" selectLockedCells="1"/>
  <mergeCells count="751">
    <mergeCell ref="H6:I6"/>
    <mergeCell ref="J6:K6"/>
    <mergeCell ref="I4:K4"/>
    <mergeCell ref="I5:K5"/>
    <mergeCell ref="C4:D4"/>
    <mergeCell ref="A5:B5"/>
    <mergeCell ref="C5:D5"/>
    <mergeCell ref="A1:C1"/>
    <mergeCell ref="A3:B3"/>
    <mergeCell ref="A4:B4"/>
    <mergeCell ref="A6:B6"/>
    <mergeCell ref="C2:F3"/>
    <mergeCell ref="G3:H3"/>
    <mergeCell ref="N8:N9"/>
    <mergeCell ref="O8:P9"/>
    <mergeCell ref="B9:C9"/>
    <mergeCell ref="H9:I9"/>
    <mergeCell ref="L7:N7"/>
    <mergeCell ref="O7:P7"/>
    <mergeCell ref="B8:C8"/>
    <mergeCell ref="H8:I8"/>
    <mergeCell ref="L8:L9"/>
    <mergeCell ref="M8:M9"/>
    <mergeCell ref="H7:I7"/>
    <mergeCell ref="J7:J9"/>
    <mergeCell ref="K7:K9"/>
    <mergeCell ref="A7:A9"/>
    <mergeCell ref="B7:C7"/>
    <mergeCell ref="D7:D9"/>
    <mergeCell ref="E7:F9"/>
    <mergeCell ref="G7:G9"/>
    <mergeCell ref="B12:C12"/>
    <mergeCell ref="A13:A15"/>
    <mergeCell ref="B13:C13"/>
    <mergeCell ref="D13:D15"/>
    <mergeCell ref="J10:J12"/>
    <mergeCell ref="K10:K12"/>
    <mergeCell ref="O10:P10"/>
    <mergeCell ref="B11:C11"/>
    <mergeCell ref="O11:P12"/>
    <mergeCell ref="A10:A12"/>
    <mergeCell ref="B10:C10"/>
    <mergeCell ref="D10:D12"/>
    <mergeCell ref="O16:P16"/>
    <mergeCell ref="L10:L12"/>
    <mergeCell ref="M10:M12"/>
    <mergeCell ref="N10:N12"/>
    <mergeCell ref="B17:C17"/>
    <mergeCell ref="O17:P18"/>
    <mergeCell ref="B18:C18"/>
    <mergeCell ref="O14:P15"/>
    <mergeCell ref="B15:C15"/>
    <mergeCell ref="A16:A18"/>
    <mergeCell ref="B16:C16"/>
    <mergeCell ref="D16:D18"/>
    <mergeCell ref="J16:J18"/>
    <mergeCell ref="K16:K18"/>
    <mergeCell ref="J13:J15"/>
    <mergeCell ref="K13:K15"/>
    <mergeCell ref="O13:P13"/>
    <mergeCell ref="B14:C14"/>
    <mergeCell ref="L13:L15"/>
    <mergeCell ref="M13:M15"/>
    <mergeCell ref="N13:N15"/>
    <mergeCell ref="L16:L18"/>
    <mergeCell ref="M16:M18"/>
    <mergeCell ref="N16:N18"/>
    <mergeCell ref="J19:J21"/>
    <mergeCell ref="K19:K21"/>
    <mergeCell ref="O19:P19"/>
    <mergeCell ref="B20:C20"/>
    <mergeCell ref="O20:P21"/>
    <mergeCell ref="A19:A21"/>
    <mergeCell ref="B19:C19"/>
    <mergeCell ref="D19:D21"/>
    <mergeCell ref="B21:C21"/>
    <mergeCell ref="L19:L21"/>
    <mergeCell ref="M19:M21"/>
    <mergeCell ref="N19:N21"/>
    <mergeCell ref="J22:J24"/>
    <mergeCell ref="K22:K24"/>
    <mergeCell ref="O22:P22"/>
    <mergeCell ref="B23:C23"/>
    <mergeCell ref="O23:P24"/>
    <mergeCell ref="A22:A24"/>
    <mergeCell ref="B22:C22"/>
    <mergeCell ref="D22:D24"/>
    <mergeCell ref="B24:C24"/>
    <mergeCell ref="L22:L24"/>
    <mergeCell ref="M22:M24"/>
    <mergeCell ref="N22:N24"/>
    <mergeCell ref="J25:J27"/>
    <mergeCell ref="K25:K27"/>
    <mergeCell ref="O25:P25"/>
    <mergeCell ref="B26:C26"/>
    <mergeCell ref="O26:P27"/>
    <mergeCell ref="A25:A27"/>
    <mergeCell ref="B25:C25"/>
    <mergeCell ref="D25:D27"/>
    <mergeCell ref="B27:C27"/>
    <mergeCell ref="L25:L27"/>
    <mergeCell ref="M25:M27"/>
    <mergeCell ref="N25:N27"/>
    <mergeCell ref="J28:J30"/>
    <mergeCell ref="K28:K30"/>
    <mergeCell ref="O28:P28"/>
    <mergeCell ref="B29:C29"/>
    <mergeCell ref="O29:P30"/>
    <mergeCell ref="A28:A30"/>
    <mergeCell ref="B28:C28"/>
    <mergeCell ref="D28:D30"/>
    <mergeCell ref="B30:C30"/>
    <mergeCell ref="L28:L30"/>
    <mergeCell ref="M28:M30"/>
    <mergeCell ref="N28:N30"/>
    <mergeCell ref="J31:J33"/>
    <mergeCell ref="K31:K33"/>
    <mergeCell ref="O31:P31"/>
    <mergeCell ref="B32:C32"/>
    <mergeCell ref="O32:P33"/>
    <mergeCell ref="A31:A33"/>
    <mergeCell ref="B31:C31"/>
    <mergeCell ref="D31:D33"/>
    <mergeCell ref="B33:C33"/>
    <mergeCell ref="L31:L33"/>
    <mergeCell ref="M31:M33"/>
    <mergeCell ref="N31:N33"/>
    <mergeCell ref="J34:J36"/>
    <mergeCell ref="K34:K36"/>
    <mergeCell ref="O34:P34"/>
    <mergeCell ref="B35:C35"/>
    <mergeCell ref="O35:P36"/>
    <mergeCell ref="A34:A36"/>
    <mergeCell ref="B34:C34"/>
    <mergeCell ref="D34:D36"/>
    <mergeCell ref="B36:C36"/>
    <mergeCell ref="L34:L36"/>
    <mergeCell ref="M34:M36"/>
    <mergeCell ref="N34:N36"/>
    <mergeCell ref="A50:C50"/>
    <mergeCell ref="A52:B52"/>
    <mergeCell ref="A53:B53"/>
    <mergeCell ref="J37:J39"/>
    <mergeCell ref="K37:K39"/>
    <mergeCell ref="O37:P37"/>
    <mergeCell ref="B38:C38"/>
    <mergeCell ref="O38:P39"/>
    <mergeCell ref="A37:A39"/>
    <mergeCell ref="B37:C37"/>
    <mergeCell ref="D37:D39"/>
    <mergeCell ref="B39:C39"/>
    <mergeCell ref="L37:L39"/>
    <mergeCell ref="M37:M39"/>
    <mergeCell ref="N37:N39"/>
    <mergeCell ref="C51:F52"/>
    <mergeCell ref="G52:H52"/>
    <mergeCell ref="A55:B55"/>
    <mergeCell ref="A56:A58"/>
    <mergeCell ref="B56:C56"/>
    <mergeCell ref="D56:D58"/>
    <mergeCell ref="E56:F58"/>
    <mergeCell ref="G56:G58"/>
    <mergeCell ref="A54:B54"/>
    <mergeCell ref="C54:D54"/>
    <mergeCell ref="I53:K53"/>
    <mergeCell ref="I54:K54"/>
    <mergeCell ref="H55:I55"/>
    <mergeCell ref="J55:K55"/>
    <mergeCell ref="A59:A61"/>
    <mergeCell ref="B59:C59"/>
    <mergeCell ref="D59:D61"/>
    <mergeCell ref="L56:N56"/>
    <mergeCell ref="O56:P56"/>
    <mergeCell ref="B57:C57"/>
    <mergeCell ref="H57:I57"/>
    <mergeCell ref="L57:L58"/>
    <mergeCell ref="M57:M58"/>
    <mergeCell ref="H56:I56"/>
    <mergeCell ref="J56:J58"/>
    <mergeCell ref="K56:K58"/>
    <mergeCell ref="B61:C61"/>
    <mergeCell ref="J59:J61"/>
    <mergeCell ref="K59:K61"/>
    <mergeCell ref="O59:P59"/>
    <mergeCell ref="B60:C60"/>
    <mergeCell ref="O60:P61"/>
    <mergeCell ref="N57:N58"/>
    <mergeCell ref="O57:P58"/>
    <mergeCell ref="B58:C58"/>
    <mergeCell ref="H58:I58"/>
    <mergeCell ref="L59:L61"/>
    <mergeCell ref="M59:M61"/>
    <mergeCell ref="B66:C66"/>
    <mergeCell ref="O66:P67"/>
    <mergeCell ref="B67:C67"/>
    <mergeCell ref="O63:P64"/>
    <mergeCell ref="B64:C64"/>
    <mergeCell ref="A65:A67"/>
    <mergeCell ref="B65:C65"/>
    <mergeCell ref="D65:D67"/>
    <mergeCell ref="J65:J67"/>
    <mergeCell ref="K65:K67"/>
    <mergeCell ref="J62:J64"/>
    <mergeCell ref="K62:K64"/>
    <mergeCell ref="O62:P62"/>
    <mergeCell ref="B63:C63"/>
    <mergeCell ref="A62:A64"/>
    <mergeCell ref="B62:C62"/>
    <mergeCell ref="D62:D64"/>
    <mergeCell ref="O65:P65"/>
    <mergeCell ref="J68:J70"/>
    <mergeCell ref="K68:K70"/>
    <mergeCell ref="O68:P68"/>
    <mergeCell ref="B69:C69"/>
    <mergeCell ref="O69:P70"/>
    <mergeCell ref="A68:A70"/>
    <mergeCell ref="B68:C68"/>
    <mergeCell ref="D68:D70"/>
    <mergeCell ref="B70:C70"/>
    <mergeCell ref="J71:J73"/>
    <mergeCell ref="K71:K73"/>
    <mergeCell ref="O71:P71"/>
    <mergeCell ref="B72:C72"/>
    <mergeCell ref="O72:P73"/>
    <mergeCell ref="A71:A73"/>
    <mergeCell ref="B71:C71"/>
    <mergeCell ref="D71:D73"/>
    <mergeCell ref="B73:C73"/>
    <mergeCell ref="L71:L73"/>
    <mergeCell ref="M71:M73"/>
    <mergeCell ref="N71:N73"/>
    <mergeCell ref="J74:J76"/>
    <mergeCell ref="K74:K76"/>
    <mergeCell ref="O74:P74"/>
    <mergeCell ref="B75:C75"/>
    <mergeCell ref="O75:P76"/>
    <mergeCell ref="A74:A76"/>
    <mergeCell ref="B74:C74"/>
    <mergeCell ref="D74:D76"/>
    <mergeCell ref="B76:C76"/>
    <mergeCell ref="L74:L76"/>
    <mergeCell ref="M74:M76"/>
    <mergeCell ref="N74:N76"/>
    <mergeCell ref="J77:J79"/>
    <mergeCell ref="K77:K79"/>
    <mergeCell ref="O77:P77"/>
    <mergeCell ref="B78:C78"/>
    <mergeCell ref="O78:P79"/>
    <mergeCell ref="A77:A79"/>
    <mergeCell ref="B77:C77"/>
    <mergeCell ref="D77:D79"/>
    <mergeCell ref="B79:C79"/>
    <mergeCell ref="L77:L79"/>
    <mergeCell ref="M77:M79"/>
    <mergeCell ref="N77:N79"/>
    <mergeCell ref="J80:J82"/>
    <mergeCell ref="K80:K82"/>
    <mergeCell ref="O80:P80"/>
    <mergeCell ref="B81:C81"/>
    <mergeCell ref="O81:P82"/>
    <mergeCell ref="A80:A82"/>
    <mergeCell ref="B80:C80"/>
    <mergeCell ref="D80:D82"/>
    <mergeCell ref="B82:C82"/>
    <mergeCell ref="L80:L82"/>
    <mergeCell ref="M80:M82"/>
    <mergeCell ref="N80:N82"/>
    <mergeCell ref="J83:J85"/>
    <mergeCell ref="K83:K85"/>
    <mergeCell ref="O83:P83"/>
    <mergeCell ref="B84:C84"/>
    <mergeCell ref="O84:P85"/>
    <mergeCell ref="A83:A85"/>
    <mergeCell ref="B83:C83"/>
    <mergeCell ref="D83:D85"/>
    <mergeCell ref="B85:C85"/>
    <mergeCell ref="L83:L85"/>
    <mergeCell ref="M83:M85"/>
    <mergeCell ref="N83:N85"/>
    <mergeCell ref="A99:C99"/>
    <mergeCell ref="A101:B101"/>
    <mergeCell ref="A102:B102"/>
    <mergeCell ref="J86:J88"/>
    <mergeCell ref="K86:K88"/>
    <mergeCell ref="O86:P86"/>
    <mergeCell ref="B87:C87"/>
    <mergeCell ref="O87:P88"/>
    <mergeCell ref="A86:A88"/>
    <mergeCell ref="B86:C86"/>
    <mergeCell ref="D86:D88"/>
    <mergeCell ref="B88:C88"/>
    <mergeCell ref="I102:K102"/>
    <mergeCell ref="L86:L88"/>
    <mergeCell ref="M86:M88"/>
    <mergeCell ref="N86:N88"/>
    <mergeCell ref="C100:F101"/>
    <mergeCell ref="G101:H101"/>
    <mergeCell ref="A104:B104"/>
    <mergeCell ref="A105:A107"/>
    <mergeCell ref="B105:C105"/>
    <mergeCell ref="D105:D107"/>
    <mergeCell ref="E105:F107"/>
    <mergeCell ref="G105:G107"/>
    <mergeCell ref="H104:I104"/>
    <mergeCell ref="J104:K104"/>
    <mergeCell ref="A103:B103"/>
    <mergeCell ref="C103:D103"/>
    <mergeCell ref="I103:K103"/>
    <mergeCell ref="A108:A110"/>
    <mergeCell ref="B108:C108"/>
    <mergeCell ref="D108:D110"/>
    <mergeCell ref="L105:N105"/>
    <mergeCell ref="O105:P105"/>
    <mergeCell ref="B106:C106"/>
    <mergeCell ref="H106:I106"/>
    <mergeCell ref="L106:L107"/>
    <mergeCell ref="M106:M107"/>
    <mergeCell ref="H105:I105"/>
    <mergeCell ref="J105:J107"/>
    <mergeCell ref="K105:K107"/>
    <mergeCell ref="B110:C110"/>
    <mergeCell ref="J108:J110"/>
    <mergeCell ref="K108:K110"/>
    <mergeCell ref="O108:P108"/>
    <mergeCell ref="B109:C109"/>
    <mergeCell ref="O109:P110"/>
    <mergeCell ref="N106:N107"/>
    <mergeCell ref="O106:P107"/>
    <mergeCell ref="B107:C107"/>
    <mergeCell ref="H107:I107"/>
    <mergeCell ref="L108:L110"/>
    <mergeCell ref="M108:M110"/>
    <mergeCell ref="B115:C115"/>
    <mergeCell ref="O115:P116"/>
    <mergeCell ref="B116:C116"/>
    <mergeCell ref="O112:P113"/>
    <mergeCell ref="B113:C113"/>
    <mergeCell ref="A114:A116"/>
    <mergeCell ref="B114:C114"/>
    <mergeCell ref="D114:D116"/>
    <mergeCell ref="J114:J116"/>
    <mergeCell ref="K114:K116"/>
    <mergeCell ref="J111:J113"/>
    <mergeCell ref="K111:K113"/>
    <mergeCell ref="O111:P111"/>
    <mergeCell ref="B112:C112"/>
    <mergeCell ref="A111:A113"/>
    <mergeCell ref="B111:C111"/>
    <mergeCell ref="D111:D113"/>
    <mergeCell ref="O114:P114"/>
    <mergeCell ref="J117:J119"/>
    <mergeCell ref="K117:K119"/>
    <mergeCell ref="O117:P117"/>
    <mergeCell ref="B118:C118"/>
    <mergeCell ref="O118:P119"/>
    <mergeCell ref="A117:A119"/>
    <mergeCell ref="B117:C117"/>
    <mergeCell ref="D117:D119"/>
    <mergeCell ref="B119:C119"/>
    <mergeCell ref="J120:J122"/>
    <mergeCell ref="K120:K122"/>
    <mergeCell ref="O120:P120"/>
    <mergeCell ref="B121:C121"/>
    <mergeCell ref="O121:P122"/>
    <mergeCell ref="A120:A122"/>
    <mergeCell ref="B120:C120"/>
    <mergeCell ref="D120:D122"/>
    <mergeCell ref="B122:C122"/>
    <mergeCell ref="L120:L122"/>
    <mergeCell ref="M120:M122"/>
    <mergeCell ref="N120:N122"/>
    <mergeCell ref="J123:J125"/>
    <mergeCell ref="K123:K125"/>
    <mergeCell ref="O123:P123"/>
    <mergeCell ref="B124:C124"/>
    <mergeCell ref="O124:P125"/>
    <mergeCell ref="A123:A125"/>
    <mergeCell ref="B123:C123"/>
    <mergeCell ref="D123:D125"/>
    <mergeCell ref="B125:C125"/>
    <mergeCell ref="L123:L125"/>
    <mergeCell ref="M123:M125"/>
    <mergeCell ref="N123:N125"/>
    <mergeCell ref="J126:J128"/>
    <mergeCell ref="K126:K128"/>
    <mergeCell ref="O126:P126"/>
    <mergeCell ref="B127:C127"/>
    <mergeCell ref="O127:P128"/>
    <mergeCell ref="A126:A128"/>
    <mergeCell ref="B126:C126"/>
    <mergeCell ref="D126:D128"/>
    <mergeCell ref="B128:C128"/>
    <mergeCell ref="L126:L128"/>
    <mergeCell ref="M126:M128"/>
    <mergeCell ref="N126:N128"/>
    <mergeCell ref="J129:J131"/>
    <mergeCell ref="K129:K131"/>
    <mergeCell ref="O129:P129"/>
    <mergeCell ref="B130:C130"/>
    <mergeCell ref="O130:P131"/>
    <mergeCell ref="A129:A131"/>
    <mergeCell ref="B129:C129"/>
    <mergeCell ref="D129:D131"/>
    <mergeCell ref="B131:C131"/>
    <mergeCell ref="L129:L131"/>
    <mergeCell ref="M129:M131"/>
    <mergeCell ref="N129:N131"/>
    <mergeCell ref="J132:J134"/>
    <mergeCell ref="K132:K134"/>
    <mergeCell ref="O132:P132"/>
    <mergeCell ref="B133:C133"/>
    <mergeCell ref="O133:P134"/>
    <mergeCell ref="A132:A134"/>
    <mergeCell ref="B132:C132"/>
    <mergeCell ref="D132:D134"/>
    <mergeCell ref="B134:C134"/>
    <mergeCell ref="L132:L134"/>
    <mergeCell ref="M132:M134"/>
    <mergeCell ref="N132:N134"/>
    <mergeCell ref="A148:C148"/>
    <mergeCell ref="A150:B150"/>
    <mergeCell ref="A151:B151"/>
    <mergeCell ref="J135:J137"/>
    <mergeCell ref="K135:K137"/>
    <mergeCell ref="O135:P135"/>
    <mergeCell ref="B136:C136"/>
    <mergeCell ref="O136:P137"/>
    <mergeCell ref="A135:A137"/>
    <mergeCell ref="B135:C135"/>
    <mergeCell ref="D135:D137"/>
    <mergeCell ref="B137:C137"/>
    <mergeCell ref="L135:L137"/>
    <mergeCell ref="M135:M137"/>
    <mergeCell ref="N135:N137"/>
    <mergeCell ref="C149:F150"/>
    <mergeCell ref="G150:H150"/>
    <mergeCell ref="A153:B153"/>
    <mergeCell ref="A154:A156"/>
    <mergeCell ref="B154:C154"/>
    <mergeCell ref="D154:D156"/>
    <mergeCell ref="E154:F156"/>
    <mergeCell ref="G154:G156"/>
    <mergeCell ref="A152:B152"/>
    <mergeCell ref="C152:D152"/>
    <mergeCell ref="I151:K151"/>
    <mergeCell ref="I152:K152"/>
    <mergeCell ref="H153:I153"/>
    <mergeCell ref="J153:K153"/>
    <mergeCell ref="A157:A159"/>
    <mergeCell ref="B157:C157"/>
    <mergeCell ref="D157:D159"/>
    <mergeCell ref="L154:N154"/>
    <mergeCell ref="O154:P154"/>
    <mergeCell ref="B155:C155"/>
    <mergeCell ref="H155:I155"/>
    <mergeCell ref="L155:L156"/>
    <mergeCell ref="M155:M156"/>
    <mergeCell ref="H154:I154"/>
    <mergeCell ref="J154:J156"/>
    <mergeCell ref="K154:K156"/>
    <mergeCell ref="B159:C159"/>
    <mergeCell ref="J157:J159"/>
    <mergeCell ref="K157:K159"/>
    <mergeCell ref="O157:P157"/>
    <mergeCell ref="B158:C158"/>
    <mergeCell ref="O158:P159"/>
    <mergeCell ref="N155:N156"/>
    <mergeCell ref="O155:P156"/>
    <mergeCell ref="B156:C156"/>
    <mergeCell ref="H156:I156"/>
    <mergeCell ref="L157:L159"/>
    <mergeCell ref="M157:M159"/>
    <mergeCell ref="B164:C164"/>
    <mergeCell ref="O164:P165"/>
    <mergeCell ref="B165:C165"/>
    <mergeCell ref="O161:P162"/>
    <mergeCell ref="B162:C162"/>
    <mergeCell ref="A163:A165"/>
    <mergeCell ref="B163:C163"/>
    <mergeCell ref="D163:D165"/>
    <mergeCell ref="J163:J165"/>
    <mergeCell ref="K163:K165"/>
    <mergeCell ref="J160:J162"/>
    <mergeCell ref="K160:K162"/>
    <mergeCell ref="O160:P160"/>
    <mergeCell ref="B161:C161"/>
    <mergeCell ref="A160:A162"/>
    <mergeCell ref="B160:C160"/>
    <mergeCell ref="D160:D162"/>
    <mergeCell ref="O163:P163"/>
    <mergeCell ref="J166:J168"/>
    <mergeCell ref="K166:K168"/>
    <mergeCell ref="O166:P166"/>
    <mergeCell ref="B167:C167"/>
    <mergeCell ref="O167:P168"/>
    <mergeCell ref="A166:A168"/>
    <mergeCell ref="B166:C166"/>
    <mergeCell ref="D166:D168"/>
    <mergeCell ref="B168:C168"/>
    <mergeCell ref="J169:J171"/>
    <mergeCell ref="K169:K171"/>
    <mergeCell ref="O169:P169"/>
    <mergeCell ref="B170:C170"/>
    <mergeCell ref="O170:P171"/>
    <mergeCell ref="A169:A171"/>
    <mergeCell ref="B169:C169"/>
    <mergeCell ref="D169:D171"/>
    <mergeCell ref="B171:C171"/>
    <mergeCell ref="L169:L171"/>
    <mergeCell ref="M169:M171"/>
    <mergeCell ref="N169:N171"/>
    <mergeCell ref="J172:J174"/>
    <mergeCell ref="K172:K174"/>
    <mergeCell ref="O172:P172"/>
    <mergeCell ref="B173:C173"/>
    <mergeCell ref="O173:P174"/>
    <mergeCell ref="A172:A174"/>
    <mergeCell ref="B172:C172"/>
    <mergeCell ref="D172:D174"/>
    <mergeCell ref="B174:C174"/>
    <mergeCell ref="L172:L174"/>
    <mergeCell ref="M172:M174"/>
    <mergeCell ref="N172:N174"/>
    <mergeCell ref="J175:J177"/>
    <mergeCell ref="K175:K177"/>
    <mergeCell ref="O175:P175"/>
    <mergeCell ref="B176:C176"/>
    <mergeCell ref="O176:P177"/>
    <mergeCell ref="A175:A177"/>
    <mergeCell ref="B175:C175"/>
    <mergeCell ref="D175:D177"/>
    <mergeCell ref="B177:C177"/>
    <mergeCell ref="L175:L177"/>
    <mergeCell ref="M175:M177"/>
    <mergeCell ref="N175:N177"/>
    <mergeCell ref="J178:J180"/>
    <mergeCell ref="K178:K180"/>
    <mergeCell ref="O178:P178"/>
    <mergeCell ref="B179:C179"/>
    <mergeCell ref="O179:P180"/>
    <mergeCell ref="A178:A180"/>
    <mergeCell ref="B178:C178"/>
    <mergeCell ref="D178:D180"/>
    <mergeCell ref="B180:C180"/>
    <mergeCell ref="L178:L180"/>
    <mergeCell ref="M178:M180"/>
    <mergeCell ref="N178:N180"/>
    <mergeCell ref="J181:J183"/>
    <mergeCell ref="K181:K183"/>
    <mergeCell ref="O181:P181"/>
    <mergeCell ref="B182:C182"/>
    <mergeCell ref="O182:P183"/>
    <mergeCell ref="A181:A183"/>
    <mergeCell ref="B181:C181"/>
    <mergeCell ref="D181:D183"/>
    <mergeCell ref="B183:C183"/>
    <mergeCell ref="L181:L183"/>
    <mergeCell ref="M181:M183"/>
    <mergeCell ref="N181:N183"/>
    <mergeCell ref="A197:C197"/>
    <mergeCell ref="A199:B199"/>
    <mergeCell ref="A200:B200"/>
    <mergeCell ref="J184:J186"/>
    <mergeCell ref="K184:K186"/>
    <mergeCell ref="O184:P184"/>
    <mergeCell ref="B185:C185"/>
    <mergeCell ref="O185:P186"/>
    <mergeCell ref="A184:A186"/>
    <mergeCell ref="B184:C184"/>
    <mergeCell ref="D184:D186"/>
    <mergeCell ref="B186:C186"/>
    <mergeCell ref="I200:K200"/>
    <mergeCell ref="L184:L186"/>
    <mergeCell ref="M184:M186"/>
    <mergeCell ref="N184:N186"/>
    <mergeCell ref="C198:F199"/>
    <mergeCell ref="G199:H199"/>
    <mergeCell ref="A202:B202"/>
    <mergeCell ref="A203:A205"/>
    <mergeCell ref="B203:C203"/>
    <mergeCell ref="D203:D205"/>
    <mergeCell ref="E203:F205"/>
    <mergeCell ref="G203:G205"/>
    <mergeCell ref="H202:I202"/>
    <mergeCell ref="J202:K202"/>
    <mergeCell ref="A201:B201"/>
    <mergeCell ref="C201:D201"/>
    <mergeCell ref="I201:K201"/>
    <mergeCell ref="A206:A208"/>
    <mergeCell ref="B206:C206"/>
    <mergeCell ref="D206:D208"/>
    <mergeCell ref="L203:N203"/>
    <mergeCell ref="O203:P203"/>
    <mergeCell ref="B204:C204"/>
    <mergeCell ref="H204:I204"/>
    <mergeCell ref="L204:L205"/>
    <mergeCell ref="M204:M205"/>
    <mergeCell ref="H203:I203"/>
    <mergeCell ref="J203:J205"/>
    <mergeCell ref="K203:K205"/>
    <mergeCell ref="B208:C208"/>
    <mergeCell ref="J206:J208"/>
    <mergeCell ref="K206:K208"/>
    <mergeCell ref="O206:P206"/>
    <mergeCell ref="B207:C207"/>
    <mergeCell ref="O207:P208"/>
    <mergeCell ref="N204:N205"/>
    <mergeCell ref="O204:P205"/>
    <mergeCell ref="B205:C205"/>
    <mergeCell ref="H205:I205"/>
    <mergeCell ref="L206:L208"/>
    <mergeCell ref="M206:M208"/>
    <mergeCell ref="B213:C213"/>
    <mergeCell ref="O213:P214"/>
    <mergeCell ref="B214:C214"/>
    <mergeCell ref="O210:P211"/>
    <mergeCell ref="B211:C211"/>
    <mergeCell ref="A212:A214"/>
    <mergeCell ref="B212:C212"/>
    <mergeCell ref="D212:D214"/>
    <mergeCell ref="J212:J214"/>
    <mergeCell ref="K212:K214"/>
    <mergeCell ref="J209:J211"/>
    <mergeCell ref="K209:K211"/>
    <mergeCell ref="O209:P209"/>
    <mergeCell ref="B210:C210"/>
    <mergeCell ref="A209:A211"/>
    <mergeCell ref="B209:C209"/>
    <mergeCell ref="D209:D211"/>
    <mergeCell ref="O212:P212"/>
    <mergeCell ref="J215:J217"/>
    <mergeCell ref="K215:K217"/>
    <mergeCell ref="O215:P215"/>
    <mergeCell ref="B216:C216"/>
    <mergeCell ref="O216:P217"/>
    <mergeCell ref="A215:A217"/>
    <mergeCell ref="B215:C215"/>
    <mergeCell ref="D215:D217"/>
    <mergeCell ref="B217:C217"/>
    <mergeCell ref="J218:J220"/>
    <mergeCell ref="K218:K220"/>
    <mergeCell ref="O218:P218"/>
    <mergeCell ref="B219:C219"/>
    <mergeCell ref="O219:P220"/>
    <mergeCell ref="A218:A220"/>
    <mergeCell ref="B218:C218"/>
    <mergeCell ref="D218:D220"/>
    <mergeCell ref="B220:C220"/>
    <mergeCell ref="L218:L220"/>
    <mergeCell ref="M218:M220"/>
    <mergeCell ref="N218:N220"/>
    <mergeCell ref="J221:J223"/>
    <mergeCell ref="K221:K223"/>
    <mergeCell ref="O221:P221"/>
    <mergeCell ref="B222:C222"/>
    <mergeCell ref="O222:P223"/>
    <mergeCell ref="A221:A223"/>
    <mergeCell ref="B221:C221"/>
    <mergeCell ref="D221:D223"/>
    <mergeCell ref="B223:C223"/>
    <mergeCell ref="L221:L223"/>
    <mergeCell ref="M221:M223"/>
    <mergeCell ref="N221:N223"/>
    <mergeCell ref="J224:J226"/>
    <mergeCell ref="K224:K226"/>
    <mergeCell ref="O224:P224"/>
    <mergeCell ref="B225:C225"/>
    <mergeCell ref="O225:P226"/>
    <mergeCell ref="A224:A226"/>
    <mergeCell ref="B224:C224"/>
    <mergeCell ref="D224:D226"/>
    <mergeCell ref="B226:C226"/>
    <mergeCell ref="L224:L226"/>
    <mergeCell ref="M224:M226"/>
    <mergeCell ref="N224:N226"/>
    <mergeCell ref="J227:J229"/>
    <mergeCell ref="K227:K229"/>
    <mergeCell ref="O227:P227"/>
    <mergeCell ref="B228:C228"/>
    <mergeCell ref="O228:P229"/>
    <mergeCell ref="A227:A229"/>
    <mergeCell ref="B227:C227"/>
    <mergeCell ref="D227:D229"/>
    <mergeCell ref="B229:C229"/>
    <mergeCell ref="L227:L229"/>
    <mergeCell ref="M227:M229"/>
    <mergeCell ref="N227:N229"/>
    <mergeCell ref="J230:J232"/>
    <mergeCell ref="K230:K232"/>
    <mergeCell ref="O230:P230"/>
    <mergeCell ref="B231:C231"/>
    <mergeCell ref="O231:P232"/>
    <mergeCell ref="A230:A232"/>
    <mergeCell ref="B230:C230"/>
    <mergeCell ref="D230:D232"/>
    <mergeCell ref="B232:C232"/>
    <mergeCell ref="L230:L232"/>
    <mergeCell ref="M230:M232"/>
    <mergeCell ref="N230:N232"/>
    <mergeCell ref="J233:J235"/>
    <mergeCell ref="K233:K235"/>
    <mergeCell ref="O233:P233"/>
    <mergeCell ref="B234:C234"/>
    <mergeCell ref="O234:P235"/>
    <mergeCell ref="A233:A235"/>
    <mergeCell ref="B233:C233"/>
    <mergeCell ref="D233:D235"/>
    <mergeCell ref="B235:C235"/>
    <mergeCell ref="L233:L235"/>
    <mergeCell ref="M233:M235"/>
    <mergeCell ref="N233:N235"/>
    <mergeCell ref="N59:N61"/>
    <mergeCell ref="L62:L64"/>
    <mergeCell ref="M62:M64"/>
    <mergeCell ref="N62:N64"/>
    <mergeCell ref="L65:L67"/>
    <mergeCell ref="M65:M67"/>
    <mergeCell ref="N65:N67"/>
    <mergeCell ref="L68:L70"/>
    <mergeCell ref="M68:M70"/>
    <mergeCell ref="N68:N70"/>
    <mergeCell ref="N108:N110"/>
    <mergeCell ref="L111:L113"/>
    <mergeCell ref="M111:M113"/>
    <mergeCell ref="N111:N113"/>
    <mergeCell ref="L114:L116"/>
    <mergeCell ref="M114:M116"/>
    <mergeCell ref="N114:N116"/>
    <mergeCell ref="L117:L119"/>
    <mergeCell ref="M117:M119"/>
    <mergeCell ref="N117:N119"/>
    <mergeCell ref="N157:N159"/>
    <mergeCell ref="L160:L162"/>
    <mergeCell ref="M160:M162"/>
    <mergeCell ref="N160:N162"/>
    <mergeCell ref="L163:L165"/>
    <mergeCell ref="M163:M165"/>
    <mergeCell ref="N163:N165"/>
    <mergeCell ref="L166:L168"/>
    <mergeCell ref="M166:M168"/>
    <mergeCell ref="N166:N168"/>
    <mergeCell ref="N206:N208"/>
    <mergeCell ref="L209:L211"/>
    <mergeCell ref="M209:M211"/>
    <mergeCell ref="N209:N211"/>
    <mergeCell ref="L212:L214"/>
    <mergeCell ref="M212:M214"/>
    <mergeCell ref="N212:N214"/>
    <mergeCell ref="L215:L217"/>
    <mergeCell ref="M215:M217"/>
    <mergeCell ref="N215:N217"/>
  </mergeCells>
  <phoneticPr fontId="3"/>
  <printOptions horizontalCentered="1"/>
  <pageMargins left="0.70866141732283472" right="0.39370078740157483" top="0.74803149606299213" bottom="0.74803149606299213" header="0.31496062992125984" footer="0.31496062992125984"/>
  <pageSetup paperSize="8" scale="60" orientation="landscape" blackAndWhite="1" r:id="rId1"/>
  <rowBreaks count="1" manualBreakCount="1">
    <brk id="49" max="15"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0FB21-8461-4055-8661-C3C2CFDC0B6F}">
  <dimension ref="A1:J32"/>
  <sheetViews>
    <sheetView showGridLines="0" view="pageBreakPreview" topLeftCell="A7" zoomScaleNormal="100" zoomScaleSheetLayoutView="100" workbookViewId="0">
      <selection activeCell="K15" sqref="K15"/>
    </sheetView>
  </sheetViews>
  <sheetFormatPr defaultColWidth="8.75" defaultRowHeight="19.75" customHeight="1"/>
  <cols>
    <col min="1" max="1" width="8.33203125" style="7" customWidth="1"/>
    <col min="2" max="3" width="2.75" style="7" customWidth="1"/>
    <col min="4" max="4" width="14.33203125" style="7" customWidth="1"/>
    <col min="5" max="6" width="3.58203125" style="7" customWidth="1"/>
    <col min="7" max="7" width="12.5" style="7" customWidth="1"/>
    <col min="8" max="8" width="8.33203125" style="7" customWidth="1"/>
    <col min="9" max="9" width="16.08203125" style="7" customWidth="1"/>
    <col min="10" max="10" width="13.83203125" style="7" customWidth="1"/>
    <col min="11" max="16384" width="8.75" style="7"/>
  </cols>
  <sheetData>
    <row r="1" spans="1:10" ht="19.75" customHeight="1">
      <c r="A1" s="1382" t="s">
        <v>420</v>
      </c>
      <c r="B1" s="1382"/>
      <c r="C1" s="1382"/>
      <c r="D1" s="1382"/>
      <c r="E1" s="1382"/>
      <c r="F1" s="1382"/>
      <c r="G1" s="1382"/>
      <c r="H1" s="1382"/>
      <c r="I1" s="1382"/>
      <c r="J1" s="1382"/>
    </row>
    <row r="2" spans="1:10" ht="19.75" customHeight="1">
      <c r="A2" s="1382"/>
      <c r="B2" s="1382"/>
      <c r="C2" s="1382"/>
      <c r="D2" s="1382"/>
      <c r="E2" s="1382"/>
      <c r="F2" s="1382"/>
      <c r="G2" s="1382"/>
      <c r="H2" s="1382"/>
      <c r="I2" s="1382"/>
      <c r="J2" s="1382"/>
    </row>
    <row r="3" spans="1:10" s="5" customFormat="1" ht="19.75" customHeight="1">
      <c r="J3" s="156" t="str">
        <f>IFERROR(VLOOKUP(I8,入力シート1!$B$5:$AM$17,37,0),"")</f>
        <v/>
      </c>
    </row>
    <row r="4" spans="1:10" s="5" customFormat="1" ht="28.4" customHeight="1">
      <c r="A4" s="1383" t="s">
        <v>419</v>
      </c>
      <c r="B4" s="1383"/>
      <c r="C4" s="1388" t="str">
        <f>工事情報入力!C8</f>
        <v>株式会社波多野組</v>
      </c>
      <c r="D4" s="1388"/>
      <c r="E4" s="1388"/>
      <c r="F4" s="1388"/>
      <c r="G4" s="1388"/>
      <c r="H4" s="35"/>
      <c r="I4" s="35"/>
      <c r="J4" s="35"/>
    </row>
    <row r="5" spans="1:10" s="5" customFormat="1" ht="28.4" customHeight="1">
      <c r="A5" s="1384" t="s">
        <v>418</v>
      </c>
      <c r="B5" s="1384"/>
      <c r="C5" s="1387" t="str">
        <f>工事情報入力!C6</f>
        <v>道路改良工事・道路橋りょう改築工事合併工事（●●・Ｒ▲-▲）（週休２日）</v>
      </c>
      <c r="D5" s="1387"/>
      <c r="E5" s="1387"/>
      <c r="F5" s="1387"/>
      <c r="G5" s="1387"/>
      <c r="H5" s="35"/>
      <c r="I5" s="35"/>
      <c r="J5" s="35"/>
    </row>
    <row r="6" spans="1:10" s="5" customFormat="1" ht="28.4" customHeight="1">
      <c r="A6" s="1384" t="s">
        <v>417</v>
      </c>
      <c r="B6" s="1384"/>
      <c r="C6" s="1385" t="str">
        <f>工事情報入力!C10</f>
        <v>建設　太郎</v>
      </c>
      <c r="D6" s="1386"/>
      <c r="E6" s="36" t="s">
        <v>0</v>
      </c>
      <c r="F6" s="35"/>
      <c r="G6" s="35"/>
      <c r="H6" s="35"/>
      <c r="I6" s="35"/>
      <c r="J6" s="35"/>
    </row>
    <row r="7" spans="1:10" s="5" customFormat="1" ht="42.65" customHeight="1">
      <c r="H7" s="37" t="s">
        <v>421</v>
      </c>
      <c r="I7" s="1380" t="str">
        <f>IFERROR(VLOOKUP(I8,入力シート1!$B$5:$AK$17,5,0),"")</f>
        <v/>
      </c>
      <c r="J7" s="1380"/>
    </row>
    <row r="8" spans="1:10" s="5" customFormat="1" ht="28.4" customHeight="1">
      <c r="H8" s="37" t="s">
        <v>422</v>
      </c>
      <c r="I8" s="1381"/>
      <c r="J8" s="1381"/>
    </row>
    <row r="9" spans="1:10" s="5" customFormat="1" ht="28.4" customHeight="1">
      <c r="H9" s="37" t="s">
        <v>414</v>
      </c>
      <c r="I9" s="1380" t="str">
        <f>IFERROR(VLOOKUP(I8,入力シート1!$B$5:$AM$17,3,0),"")</f>
        <v/>
      </c>
      <c r="J9" s="1380"/>
    </row>
    <row r="10" spans="1:10" s="5" customFormat="1" ht="28.4" customHeight="1"/>
    <row r="11" spans="1:10" s="5" customFormat="1" ht="19.75" customHeight="1">
      <c r="A11" s="34" t="s">
        <v>1361</v>
      </c>
      <c r="B11" s="38"/>
    </row>
    <row r="12" spans="1:10" s="5" customFormat="1" ht="19.75" customHeight="1">
      <c r="A12" s="34" t="s">
        <v>1362</v>
      </c>
      <c r="B12" s="38"/>
    </row>
    <row r="13" spans="1:10" s="5" customFormat="1" ht="19.75" customHeight="1">
      <c r="A13" s="34" t="s">
        <v>413</v>
      </c>
      <c r="B13" s="35"/>
    </row>
    <row r="14" spans="1:10" s="5" customFormat="1" ht="15.75" customHeight="1">
      <c r="A14" s="33" t="s">
        <v>1363</v>
      </c>
    </row>
    <row r="15" spans="1:10" s="5" customFormat="1" ht="19.75" customHeight="1">
      <c r="A15" s="747" t="s">
        <v>5</v>
      </c>
      <c r="B15" s="747"/>
      <c r="C15" s="747"/>
      <c r="D15" s="747"/>
      <c r="E15" s="747"/>
      <c r="F15" s="747"/>
      <c r="G15" s="747"/>
      <c r="H15" s="747"/>
      <c r="I15" s="747"/>
      <c r="J15" s="747"/>
    </row>
    <row r="16" spans="1:10" s="5" customFormat="1" ht="8.5" customHeight="1"/>
    <row r="17" spans="1:10" s="5" customFormat="1" ht="22.5" customHeight="1">
      <c r="A17" s="1389" t="s">
        <v>31</v>
      </c>
      <c r="B17" s="1389"/>
      <c r="C17" s="1389"/>
      <c r="D17" s="40" t="s">
        <v>215</v>
      </c>
      <c r="E17" s="1390" t="s">
        <v>423</v>
      </c>
      <c r="F17" s="1390"/>
      <c r="G17" s="39" t="s">
        <v>111</v>
      </c>
      <c r="H17" s="1390" t="s">
        <v>424</v>
      </c>
      <c r="I17" s="1390"/>
      <c r="J17" s="1390"/>
    </row>
    <row r="18" spans="1:10" s="5" customFormat="1" ht="22.5" customHeight="1">
      <c r="A18" s="1391"/>
      <c r="B18" s="1392"/>
      <c r="C18" s="1393"/>
      <c r="D18" s="157" t="str">
        <f>IF(A18="","",VLOOKUP($A18,入力シート2!$D$5:$S$54,15,0))</f>
        <v/>
      </c>
      <c r="E18" s="1394" t="str">
        <f>IF(A18="","",VLOOKUP($A18,入力シート2!$D$5:$S$54,16,0))</f>
        <v/>
      </c>
      <c r="F18" s="1394"/>
      <c r="G18" s="158" t="str">
        <f>IF(A18="","",VLOOKUP($A18,入力シート2!$D$5:$S$54,4,0))</f>
        <v/>
      </c>
      <c r="H18" s="1395"/>
      <c r="I18" s="1395"/>
      <c r="J18" s="1395"/>
    </row>
    <row r="19" spans="1:10" s="5" customFormat="1" ht="22.5" customHeight="1">
      <c r="A19" s="1395"/>
      <c r="B19" s="1395"/>
      <c r="C19" s="1395"/>
      <c r="D19" s="157" t="str">
        <f>IF(A19="","",VLOOKUP($A19,入力シート2!$D$5:$S$54,15,0))</f>
        <v/>
      </c>
      <c r="E19" s="1394" t="str">
        <f>IF(A19="","",VLOOKUP($A19,入力シート2!$D$5:$S$54,16,0))</f>
        <v/>
      </c>
      <c r="F19" s="1394"/>
      <c r="G19" s="158" t="str">
        <f>IF(A19="","",VLOOKUP($A19,入力シート2!$D$5:$S$54,4,0))</f>
        <v/>
      </c>
      <c r="H19" s="1395"/>
      <c r="I19" s="1395"/>
      <c r="J19" s="1395"/>
    </row>
    <row r="20" spans="1:10" s="5" customFormat="1" ht="22.5" customHeight="1">
      <c r="A20" s="1395"/>
      <c r="B20" s="1395"/>
      <c r="C20" s="1395"/>
      <c r="D20" s="157" t="str">
        <f>IF(A20="","",VLOOKUP($A20,入力シート2!$D$5:$S$54,15,0))</f>
        <v/>
      </c>
      <c r="E20" s="1394" t="str">
        <f>IF(A20="","",VLOOKUP($A20,入力シート2!$D$5:$S$54,16,0))</f>
        <v/>
      </c>
      <c r="F20" s="1394"/>
      <c r="G20" s="158" t="str">
        <f>IF(A20="","",VLOOKUP($A20,入力シート2!$D$5:$S$54,4,0))</f>
        <v/>
      </c>
      <c r="H20" s="1395"/>
      <c r="I20" s="1395"/>
      <c r="J20" s="1395"/>
    </row>
    <row r="21" spans="1:10" s="5" customFormat="1" ht="22.5" customHeight="1">
      <c r="A21" s="1395"/>
      <c r="B21" s="1395"/>
      <c r="C21" s="1395"/>
      <c r="D21" s="157" t="str">
        <f>IF(A21="","",VLOOKUP($A21,入力シート2!$D$5:$S$54,15,0))</f>
        <v/>
      </c>
      <c r="E21" s="1394" t="str">
        <f>IF(A21="","",VLOOKUP($A21,入力シート2!$D$5:$S$54,16,0))</f>
        <v/>
      </c>
      <c r="F21" s="1394"/>
      <c r="G21" s="158" t="str">
        <f>IF(A21="","",VLOOKUP($A21,入力シート2!$D$5:$S$54,4,0))</f>
        <v/>
      </c>
      <c r="H21" s="1395"/>
      <c r="I21" s="1395"/>
      <c r="J21" s="1395"/>
    </row>
    <row r="22" spans="1:10" s="5" customFormat="1" ht="22.5" customHeight="1">
      <c r="A22" s="1395"/>
      <c r="B22" s="1395"/>
      <c r="C22" s="1395"/>
      <c r="D22" s="157" t="str">
        <f>IF(A22="","",VLOOKUP($A22,入力シート2!$D$5:$S$54,15,0))</f>
        <v/>
      </c>
      <c r="E22" s="1394" t="str">
        <f>IF(A22="","",VLOOKUP($A22,入力シート2!$D$5:$S$54,16,0))</f>
        <v/>
      </c>
      <c r="F22" s="1394"/>
      <c r="G22" s="158" t="str">
        <f>IF(A22="","",VLOOKUP($A22,入力シート2!$D$5:$S$54,4,0))</f>
        <v/>
      </c>
      <c r="H22" s="1395"/>
      <c r="I22" s="1395"/>
      <c r="J22" s="1395"/>
    </row>
    <row r="23" spans="1:10" s="5" customFormat="1" ht="22.5" customHeight="1">
      <c r="A23" s="1395"/>
      <c r="B23" s="1395"/>
      <c r="C23" s="1395"/>
      <c r="D23" s="157" t="str">
        <f>IF(A23="","",VLOOKUP($A23,入力シート2!$D$5:$S$54,15,0))</f>
        <v/>
      </c>
      <c r="E23" s="1394" t="str">
        <f>IF(A23="","",VLOOKUP($A23,入力シート2!$D$5:$S$54,16,0))</f>
        <v/>
      </c>
      <c r="F23" s="1394"/>
      <c r="G23" s="158" t="str">
        <f>IF(A23="","",VLOOKUP($A23,入力シート2!$D$5:$S$54,4,0))</f>
        <v/>
      </c>
      <c r="H23" s="1395"/>
      <c r="I23" s="1395"/>
      <c r="J23" s="1395"/>
    </row>
    <row r="24" spans="1:10" s="5" customFormat="1" ht="22.5" customHeight="1">
      <c r="A24" s="1395"/>
      <c r="B24" s="1395"/>
      <c r="C24" s="1395"/>
      <c r="D24" s="157" t="str">
        <f>IF(A24="","",VLOOKUP($A24,入力シート2!$D$5:$S$54,15,0))</f>
        <v/>
      </c>
      <c r="E24" s="1394" t="str">
        <f>IF(A24="","",VLOOKUP($A24,入力シート2!$D$5:$S$54,16,0))</f>
        <v/>
      </c>
      <c r="F24" s="1394"/>
      <c r="G24" s="158" t="str">
        <f>IF(A24="","",VLOOKUP($A24,入力シート2!$D$5:$S$54,4,0))</f>
        <v/>
      </c>
      <c r="H24" s="1395"/>
      <c r="I24" s="1395"/>
      <c r="J24" s="1395"/>
    </row>
    <row r="25" spans="1:10" s="5" customFormat="1" ht="22.5" customHeight="1">
      <c r="A25" s="1395"/>
      <c r="B25" s="1395"/>
      <c r="C25" s="1395"/>
      <c r="D25" s="157" t="str">
        <f>IF(A25="","",VLOOKUP($A25,入力シート2!$D$5:$S$54,15,0))</f>
        <v/>
      </c>
      <c r="E25" s="1394" t="str">
        <f>IF(A25="","",VLOOKUP($A25,入力シート2!$D$5:$S$54,16,0))</f>
        <v/>
      </c>
      <c r="F25" s="1394"/>
      <c r="G25" s="158" t="str">
        <f>IF(A25="","",VLOOKUP($A25,入力シート2!$D$5:$S$54,4,0))</f>
        <v/>
      </c>
      <c r="H25" s="1395"/>
      <c r="I25" s="1395"/>
      <c r="J25" s="1395"/>
    </row>
    <row r="26" spans="1:10" s="5" customFormat="1" ht="22.5" customHeight="1">
      <c r="A26" s="1395"/>
      <c r="B26" s="1395"/>
      <c r="C26" s="1395"/>
      <c r="D26" s="157" t="str">
        <f>IF(A26="","",VLOOKUP($A26,入力シート2!$D$5:$S$54,15,0))</f>
        <v/>
      </c>
      <c r="E26" s="1394" t="str">
        <f>IF(A26="","",VLOOKUP($A26,入力シート2!$D$5:$S$54,16,0))</f>
        <v/>
      </c>
      <c r="F26" s="1394"/>
      <c r="G26" s="158" t="str">
        <f>IF(A26="","",VLOOKUP($A26,入力シート2!$D$5:$S$54,4,0))</f>
        <v/>
      </c>
      <c r="H26" s="1395"/>
      <c r="I26" s="1395"/>
      <c r="J26" s="1395"/>
    </row>
    <row r="27" spans="1:10" s="5" customFormat="1" ht="22.5" customHeight="1">
      <c r="A27" s="1395"/>
      <c r="B27" s="1395"/>
      <c r="C27" s="1395"/>
      <c r="D27" s="157" t="str">
        <f>IF(A27="","",VLOOKUP($A27,入力シート2!$D$5:$S$54,15,0))</f>
        <v/>
      </c>
      <c r="E27" s="1394" t="str">
        <f>IF(A27="","",VLOOKUP($A27,入力シート2!$D$5:$S$54,16,0))</f>
        <v/>
      </c>
      <c r="F27" s="1394"/>
      <c r="G27" s="158" t="str">
        <f>IF(A27="","",VLOOKUP($A27,入力シート2!$D$5:$S$54,4,0))</f>
        <v/>
      </c>
      <c r="H27" s="1395"/>
      <c r="I27" s="1395"/>
      <c r="J27" s="1395"/>
    </row>
    <row r="28" spans="1:10" s="5" customFormat="1" ht="22.5" customHeight="1">
      <c r="A28" s="1395"/>
      <c r="B28" s="1395"/>
      <c r="C28" s="1395"/>
      <c r="D28" s="157" t="str">
        <f>IF(A28="","",VLOOKUP($A28,入力シート2!$D$5:$S$54,15,0))</f>
        <v/>
      </c>
      <c r="E28" s="1394" t="str">
        <f>IF(A28="","",VLOOKUP($A28,入力シート2!$D$5:$S$54,16,0))</f>
        <v/>
      </c>
      <c r="F28" s="1394"/>
      <c r="G28" s="158" t="str">
        <f>IF(A28="","",VLOOKUP($A28,入力シート2!$D$5:$S$54,4,0))</f>
        <v/>
      </c>
      <c r="H28" s="1395"/>
      <c r="I28" s="1395"/>
      <c r="J28" s="1395"/>
    </row>
    <row r="29" spans="1:10" s="5" customFormat="1" ht="22.5" customHeight="1">
      <c r="A29" s="1395"/>
      <c r="B29" s="1395"/>
      <c r="C29" s="1395"/>
      <c r="D29" s="157" t="str">
        <f>IF(A29="","",VLOOKUP($A29,入力シート2!$D$5:$S$54,15,0))</f>
        <v/>
      </c>
      <c r="E29" s="1394" t="str">
        <f>IF(A29="","",VLOOKUP($A29,入力シート2!$D$5:$S$54,16,0))</f>
        <v/>
      </c>
      <c r="F29" s="1394"/>
      <c r="G29" s="158" t="str">
        <f>IF(A29="","",VLOOKUP($A29,入力シート2!$D$5:$S$54,4,0))</f>
        <v/>
      </c>
      <c r="H29" s="1395"/>
      <c r="I29" s="1395"/>
      <c r="J29" s="1395"/>
    </row>
    <row r="30" spans="1:10" s="5" customFormat="1" ht="22.5" customHeight="1">
      <c r="A30" s="1395"/>
      <c r="B30" s="1395"/>
      <c r="C30" s="1395"/>
      <c r="D30" s="157" t="str">
        <f>IF(A30="","",VLOOKUP($A30,入力シート2!$D$5:$S$54,15,0))</f>
        <v/>
      </c>
      <c r="E30" s="1394" t="str">
        <f>IF(A30="","",VLOOKUP($A30,入力シート2!$D$5:$S$54,16,0))</f>
        <v/>
      </c>
      <c r="F30" s="1394"/>
      <c r="G30" s="158" t="str">
        <f>IF(A30="","",VLOOKUP($A30,入力シート2!$D$5:$S$54,4,0))</f>
        <v/>
      </c>
      <c r="H30" s="1395"/>
      <c r="I30" s="1395"/>
      <c r="J30" s="1395"/>
    </row>
    <row r="31" spans="1:10" s="5" customFormat="1" ht="22.5" customHeight="1">
      <c r="A31" s="1395"/>
      <c r="B31" s="1395"/>
      <c r="C31" s="1395"/>
      <c r="D31" s="157" t="str">
        <f>IF(A31="","",VLOOKUP($A31,入力シート2!$D$5:$S$54,15,0))</f>
        <v/>
      </c>
      <c r="E31" s="1394" t="str">
        <f>IF(A31="","",VLOOKUP($A31,入力シート2!$D$5:$S$54,16,0))</f>
        <v/>
      </c>
      <c r="F31" s="1394"/>
      <c r="G31" s="158" t="str">
        <f>IF(A31="","",VLOOKUP($A31,入力シート2!$D$5:$S$54,4,0))</f>
        <v/>
      </c>
      <c r="H31" s="1395"/>
      <c r="I31" s="1395"/>
      <c r="J31" s="1395"/>
    </row>
    <row r="32" spans="1:10" s="5" customFormat="1" ht="22.5" customHeight="1">
      <c r="A32" s="1395"/>
      <c r="B32" s="1395"/>
      <c r="C32" s="1395"/>
      <c r="D32" s="157" t="str">
        <f>IF(A32="","",VLOOKUP($A32,入力シート2!$D$5:$S$54,15,0))</f>
        <v/>
      </c>
      <c r="E32" s="1394" t="str">
        <f>IF(A32="","",VLOOKUP($A32,入力シート2!$D$5:$S$54,16,0))</f>
        <v/>
      </c>
      <c r="F32" s="1394"/>
      <c r="G32" s="158" t="str">
        <f>IF(A32="","",VLOOKUP($A32,入力シート2!$D$5:$S$54,4,0))</f>
        <v/>
      </c>
      <c r="H32" s="1395"/>
      <c r="I32" s="1395"/>
      <c r="J32" s="1395"/>
    </row>
  </sheetData>
  <sheetProtection formatCells="0" selectLockedCells="1"/>
  <mergeCells count="59">
    <mergeCell ref="A31:C31"/>
    <mergeCell ref="E31:F31"/>
    <mergeCell ref="H31:J31"/>
    <mergeCell ref="A32:C32"/>
    <mergeCell ref="E32:F32"/>
    <mergeCell ref="H32:J32"/>
    <mergeCell ref="A29:C29"/>
    <mergeCell ref="E29:F29"/>
    <mergeCell ref="H29:J29"/>
    <mergeCell ref="A30:C30"/>
    <mergeCell ref="E30:F30"/>
    <mergeCell ref="H30:J30"/>
    <mergeCell ref="A27:C27"/>
    <mergeCell ref="E27:F27"/>
    <mergeCell ref="H27:J27"/>
    <mergeCell ref="A28:C28"/>
    <mergeCell ref="E28:F28"/>
    <mergeCell ref="H28:J28"/>
    <mergeCell ref="A25:C25"/>
    <mergeCell ref="E25:F25"/>
    <mergeCell ref="H25:J25"/>
    <mergeCell ref="A26:C26"/>
    <mergeCell ref="E26:F26"/>
    <mergeCell ref="H26:J26"/>
    <mergeCell ref="A23:C23"/>
    <mergeCell ref="E23:F23"/>
    <mergeCell ref="H23:J23"/>
    <mergeCell ref="A24:C24"/>
    <mergeCell ref="E24:F24"/>
    <mergeCell ref="H24:J24"/>
    <mergeCell ref="A21:C21"/>
    <mergeCell ref="E21:F21"/>
    <mergeCell ref="H21:J21"/>
    <mergeCell ref="A22:C22"/>
    <mergeCell ref="E22:F22"/>
    <mergeCell ref="H22:J22"/>
    <mergeCell ref="A19:C19"/>
    <mergeCell ref="E19:F19"/>
    <mergeCell ref="H19:J19"/>
    <mergeCell ref="A20:C20"/>
    <mergeCell ref="E20:F20"/>
    <mergeCell ref="H20:J20"/>
    <mergeCell ref="I9:J9"/>
    <mergeCell ref="A17:C17"/>
    <mergeCell ref="E17:F17"/>
    <mergeCell ref="H17:J17"/>
    <mergeCell ref="A18:C18"/>
    <mergeCell ref="E18:F18"/>
    <mergeCell ref="H18:J18"/>
    <mergeCell ref="A15:J15"/>
    <mergeCell ref="I7:J7"/>
    <mergeCell ref="I8:J8"/>
    <mergeCell ref="A1:J2"/>
    <mergeCell ref="A4:B4"/>
    <mergeCell ref="A5:B5"/>
    <mergeCell ref="A6:B6"/>
    <mergeCell ref="C6:D6"/>
    <mergeCell ref="C5:G5"/>
    <mergeCell ref="C4:G4"/>
  </mergeCells>
  <phoneticPr fontId="3"/>
  <pageMargins left="0.70866141732283472" right="0.11811023622047245" top="0.78740157480314965" bottom="0.31496062992125984" header="0.31496062992125984" footer="0.31496062992125984"/>
  <pageSetup paperSize="9" orientation="portrait" blackAndWhite="1" verticalDpi="200" r:id="rId1"/>
  <headerFooter>
    <oddFooter>&amp;C&amp;P/&amp;N</oddFooter>
  </headerFooter>
  <drawing r:id="rId2"/>
  <extLst>
    <ext xmlns:x14="http://schemas.microsoft.com/office/spreadsheetml/2009/9/main" uri="{CCE6A557-97BC-4b89-ADB6-D9C93CAAB3DF}">
      <x14:dataValidations xmlns:xm="http://schemas.microsoft.com/office/excel/2006/main" count="2">
        <x14:dataValidation type="list" allowBlank="1" xr:uid="{5AF94938-05F5-4279-A88B-C069136D3ED1}">
          <x14:formula1>
            <xm:f>入力シート1!$B$4:$B$54</xm:f>
          </x14:formula1>
          <xm:sqref>I8:J8</xm:sqref>
        </x14:dataValidation>
        <x14:dataValidation type="list" allowBlank="1" xr:uid="{7DA8576D-5DAB-4E10-9E3F-B48D796A321B}">
          <x14:formula1>
            <xm:f>入力シート2!$D$4:$D$104</xm:f>
          </x14:formula1>
          <xm:sqref>A18:C32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46EFD-23C2-4147-A757-3AA27A1E51D1}">
  <dimension ref="A1:J35"/>
  <sheetViews>
    <sheetView showGridLines="0" view="pageBreakPreview" zoomScaleNormal="100" zoomScaleSheetLayoutView="100" workbookViewId="0">
      <selection activeCell="I8" sqref="I8:J8"/>
    </sheetView>
  </sheetViews>
  <sheetFormatPr defaultColWidth="8.75" defaultRowHeight="19.75" customHeight="1"/>
  <cols>
    <col min="1" max="1" width="8.33203125" style="7" customWidth="1"/>
    <col min="2" max="3" width="2.75" style="7" customWidth="1"/>
    <col min="4" max="4" width="14.33203125" style="7" customWidth="1"/>
    <col min="5" max="6" width="3.58203125" style="7" customWidth="1"/>
    <col min="7" max="7" width="12.5" style="7" customWidth="1"/>
    <col min="8" max="8" width="8.33203125" style="7" customWidth="1"/>
    <col min="9" max="9" width="16.08203125" style="7" customWidth="1"/>
    <col min="10" max="10" width="13.83203125" style="7" customWidth="1"/>
    <col min="11" max="16384" width="8.75" style="7"/>
  </cols>
  <sheetData>
    <row r="1" spans="1:10" ht="19.75" customHeight="1">
      <c r="A1" s="1382" t="s">
        <v>425</v>
      </c>
      <c r="B1" s="1382"/>
      <c r="C1" s="1382"/>
      <c r="D1" s="1382"/>
      <c r="E1" s="1382"/>
      <c r="F1" s="1382"/>
      <c r="G1" s="1382"/>
      <c r="H1" s="1382"/>
      <c r="I1" s="1382"/>
      <c r="J1" s="1382"/>
    </row>
    <row r="2" spans="1:10" ht="19.75" customHeight="1">
      <c r="A2" s="1382"/>
      <c r="B2" s="1382"/>
      <c r="C2" s="1382"/>
      <c r="D2" s="1382"/>
      <c r="E2" s="1382"/>
      <c r="F2" s="1382"/>
      <c r="G2" s="1382"/>
      <c r="H2" s="1382"/>
      <c r="I2" s="1382"/>
      <c r="J2" s="1382"/>
    </row>
    <row r="3" spans="1:10" s="5" customFormat="1" ht="19.75" customHeight="1">
      <c r="J3" s="156" t="str">
        <f>IFERROR(VLOOKUP(I8,入力シート1!$B$5:$AM$17,37,0),"")</f>
        <v/>
      </c>
    </row>
    <row r="4" spans="1:10" s="5" customFormat="1" ht="28.4" customHeight="1">
      <c r="A4" s="1383" t="s">
        <v>419</v>
      </c>
      <c r="B4" s="1383"/>
      <c r="C4" s="1388" t="str">
        <f>工事情報入力!C8</f>
        <v>株式会社波多野組</v>
      </c>
      <c r="D4" s="1388"/>
      <c r="E4" s="1388"/>
      <c r="F4" s="1388"/>
      <c r="G4" s="1388"/>
      <c r="H4" s="35"/>
      <c r="I4" s="35"/>
      <c r="J4" s="35"/>
    </row>
    <row r="5" spans="1:10" s="5" customFormat="1" ht="28.4" customHeight="1">
      <c r="A5" s="1384" t="s">
        <v>418</v>
      </c>
      <c r="B5" s="1384"/>
      <c r="C5" s="1387" t="str">
        <f>工事情報入力!C6</f>
        <v>道路改良工事・道路橋りょう改築工事合併工事（●●・Ｒ▲-▲）（週休２日）</v>
      </c>
      <c r="D5" s="1387"/>
      <c r="E5" s="1387"/>
      <c r="F5" s="1387"/>
      <c r="G5" s="1387"/>
      <c r="H5" s="35"/>
      <c r="I5" s="35"/>
      <c r="J5" s="35"/>
    </row>
    <row r="6" spans="1:10" s="5" customFormat="1" ht="28.4" customHeight="1">
      <c r="A6" s="1384" t="s">
        <v>417</v>
      </c>
      <c r="B6" s="1384"/>
      <c r="C6" s="1385" t="str">
        <f>工事情報入力!C10</f>
        <v>建設　太郎</v>
      </c>
      <c r="D6" s="1386"/>
      <c r="E6" s="36" t="s">
        <v>0</v>
      </c>
      <c r="F6" s="35"/>
      <c r="G6" s="35"/>
      <c r="H6" s="35"/>
      <c r="I6" s="35"/>
      <c r="J6" s="35"/>
    </row>
    <row r="7" spans="1:10" s="5" customFormat="1" ht="42.65" customHeight="1">
      <c r="H7" s="37" t="s">
        <v>421</v>
      </c>
      <c r="I7" s="1380" t="str">
        <f>IFERROR(VLOOKUP(I8,入力シート1!$B$5:$AK$17,5,0),"")</f>
        <v/>
      </c>
      <c r="J7" s="1380"/>
    </row>
    <row r="8" spans="1:10" s="5" customFormat="1" ht="28.4" customHeight="1">
      <c r="H8" s="37" t="s">
        <v>422</v>
      </c>
      <c r="I8" s="1381"/>
      <c r="J8" s="1381"/>
    </row>
    <row r="9" spans="1:10" s="5" customFormat="1" ht="28.4" customHeight="1">
      <c r="H9" s="37" t="s">
        <v>414</v>
      </c>
      <c r="I9" s="1380" t="str">
        <f>IFERROR(VLOOKUP(I8,入力シート1!$B$5:$AM$17,3,0),"")</f>
        <v/>
      </c>
      <c r="J9" s="1380"/>
    </row>
    <row r="10" spans="1:10" s="5" customFormat="1" ht="28.4" customHeight="1"/>
    <row r="11" spans="1:10" s="5" customFormat="1" ht="19.75" customHeight="1">
      <c r="A11" s="34" t="s">
        <v>429</v>
      </c>
      <c r="B11" s="38"/>
    </row>
    <row r="12" spans="1:10" s="5" customFormat="1" ht="19.75" customHeight="1">
      <c r="A12" s="32" t="s">
        <v>428</v>
      </c>
      <c r="B12" s="38"/>
    </row>
    <row r="13" spans="1:10" s="5" customFormat="1" ht="19.75" customHeight="1">
      <c r="A13" s="33" t="s">
        <v>430</v>
      </c>
      <c r="B13" s="35"/>
    </row>
    <row r="14" spans="1:10" s="5" customFormat="1" ht="28.4" customHeight="1"/>
    <row r="15" spans="1:10" s="5" customFormat="1" ht="19.75" customHeight="1">
      <c r="A15" s="747" t="s">
        <v>5</v>
      </c>
      <c r="B15" s="747"/>
      <c r="C15" s="747"/>
      <c r="D15" s="747"/>
      <c r="E15" s="747"/>
      <c r="F15" s="747"/>
      <c r="G15" s="747"/>
      <c r="H15" s="747"/>
      <c r="I15" s="747"/>
      <c r="J15" s="747"/>
    </row>
    <row r="16" spans="1:10" s="5" customFormat="1" ht="8.5" customHeight="1"/>
    <row r="17" spans="1:10" s="5" customFormat="1" ht="19.75" customHeight="1">
      <c r="A17" s="1389" t="s">
        <v>31</v>
      </c>
      <c r="B17" s="1389"/>
      <c r="C17" s="1389"/>
      <c r="D17" s="40" t="s">
        <v>215</v>
      </c>
      <c r="E17" s="1390" t="s">
        <v>423</v>
      </c>
      <c r="F17" s="1390"/>
      <c r="G17" s="39" t="s">
        <v>111</v>
      </c>
      <c r="H17" s="1390" t="s">
        <v>424</v>
      </c>
      <c r="I17" s="1390"/>
      <c r="J17" s="1390"/>
    </row>
    <row r="18" spans="1:10" s="5" customFormat="1" ht="19.75" customHeight="1">
      <c r="A18" s="1391"/>
      <c r="B18" s="1392"/>
      <c r="C18" s="1393"/>
      <c r="D18" s="157" t="str">
        <f>IF(A18="","",VLOOKUP($A18,入力シート2!$D$5:$S$54,15,0))</f>
        <v/>
      </c>
      <c r="E18" s="1394" t="str">
        <f>IF(A18="","",VLOOKUP($A18,入力シート2!$D$5:$S$54,16,0))</f>
        <v/>
      </c>
      <c r="F18" s="1394"/>
      <c r="G18" s="158" t="str">
        <f>IF(A18="","",VLOOKUP($A18,入力シート2!$D$5:$S$54,4,0))</f>
        <v/>
      </c>
      <c r="H18" s="1395"/>
      <c r="I18" s="1395"/>
      <c r="J18" s="1395"/>
    </row>
    <row r="19" spans="1:10" s="5" customFormat="1" ht="19.75" customHeight="1">
      <c r="A19" s="1395"/>
      <c r="B19" s="1395"/>
      <c r="C19" s="1395"/>
      <c r="D19" s="157" t="str">
        <f>IF(A19="","",VLOOKUP($A19,入力シート2!$D$5:$S$54,15,0))</f>
        <v/>
      </c>
      <c r="E19" s="1394" t="str">
        <f>IF(A19="","",VLOOKUP($A19,入力シート2!$D$5:$S$54,16,0))</f>
        <v/>
      </c>
      <c r="F19" s="1394"/>
      <c r="G19" s="158" t="str">
        <f>IF(A19="","",VLOOKUP($A19,入力シート2!$D$5:$S$54,4,0))</f>
        <v/>
      </c>
      <c r="H19" s="1395"/>
      <c r="I19" s="1395"/>
      <c r="J19" s="1395"/>
    </row>
    <row r="20" spans="1:10" s="5" customFormat="1" ht="19.75" customHeight="1">
      <c r="A20" s="1395"/>
      <c r="B20" s="1395"/>
      <c r="C20" s="1395"/>
      <c r="D20" s="157" t="str">
        <f>IF(A20="","",VLOOKUP($A20,入力シート2!$D$5:$S$54,15,0))</f>
        <v/>
      </c>
      <c r="E20" s="1394" t="str">
        <f>IF(A20="","",VLOOKUP($A20,入力シート2!$D$5:$S$54,16,0))</f>
        <v/>
      </c>
      <c r="F20" s="1394"/>
      <c r="G20" s="158" t="str">
        <f>IF(A20="","",VLOOKUP($A20,入力シート2!$D$5:$S$54,4,0))</f>
        <v/>
      </c>
      <c r="H20" s="1395"/>
      <c r="I20" s="1395"/>
      <c r="J20" s="1395"/>
    </row>
    <row r="21" spans="1:10" s="5" customFormat="1" ht="19.75" customHeight="1">
      <c r="A21" s="1395"/>
      <c r="B21" s="1395"/>
      <c r="C21" s="1395"/>
      <c r="D21" s="157" t="str">
        <f>IF(A21="","",VLOOKUP($A21,入力シート2!$D$5:$S$54,15,0))</f>
        <v/>
      </c>
      <c r="E21" s="1394" t="str">
        <f>IF(A21="","",VLOOKUP($A21,入力シート2!$D$5:$S$54,16,0))</f>
        <v/>
      </c>
      <c r="F21" s="1394"/>
      <c r="G21" s="158" t="str">
        <f>IF(A21="","",VLOOKUP($A21,入力シート2!$D$5:$S$54,4,0))</f>
        <v/>
      </c>
      <c r="H21" s="1395"/>
      <c r="I21" s="1395"/>
      <c r="J21" s="1395"/>
    </row>
    <row r="22" spans="1:10" s="5" customFormat="1" ht="19.75" customHeight="1">
      <c r="A22" s="1395"/>
      <c r="B22" s="1395"/>
      <c r="C22" s="1395"/>
      <c r="D22" s="157" t="str">
        <f>IF(A22="","",VLOOKUP($A22,入力シート2!$D$5:$S$54,15,0))</f>
        <v/>
      </c>
      <c r="E22" s="1394" t="str">
        <f>IF(A22="","",VLOOKUP($A22,入力シート2!$D$5:$S$54,16,0))</f>
        <v/>
      </c>
      <c r="F22" s="1394"/>
      <c r="G22" s="158" t="str">
        <f>IF(A22="","",VLOOKUP($A22,入力シート2!$D$5:$S$54,4,0))</f>
        <v/>
      </c>
      <c r="H22" s="1395"/>
      <c r="I22" s="1395"/>
      <c r="J22" s="1395"/>
    </row>
    <row r="23" spans="1:10" s="5" customFormat="1" ht="19.75" customHeight="1">
      <c r="A23" s="1395"/>
      <c r="B23" s="1395"/>
      <c r="C23" s="1395"/>
      <c r="D23" s="157" t="str">
        <f>IF(A23="","",VLOOKUP($A23,入力シート2!$D$5:$S$54,15,0))</f>
        <v/>
      </c>
      <c r="E23" s="1394" t="str">
        <f>IF(A23="","",VLOOKUP($A23,入力シート2!$D$5:$S$54,16,0))</f>
        <v/>
      </c>
      <c r="F23" s="1394"/>
      <c r="G23" s="158" t="str">
        <f>IF(A23="","",VLOOKUP($A23,入力シート2!$D$5:$S$54,4,0))</f>
        <v/>
      </c>
      <c r="H23" s="1395"/>
      <c r="I23" s="1395"/>
      <c r="J23" s="1395"/>
    </row>
    <row r="24" spans="1:10" s="5" customFormat="1" ht="19.75" customHeight="1">
      <c r="A24" s="1395"/>
      <c r="B24" s="1395"/>
      <c r="C24" s="1395"/>
      <c r="D24" s="157" t="str">
        <f>IF(A24="","",VLOOKUP($A24,入力シート2!$D$5:$S$54,15,0))</f>
        <v/>
      </c>
      <c r="E24" s="1394" t="str">
        <f>IF(A24="","",VLOOKUP($A24,入力シート2!$D$5:$S$54,16,0))</f>
        <v/>
      </c>
      <c r="F24" s="1394"/>
      <c r="G24" s="158" t="str">
        <f>IF(A24="","",VLOOKUP($A24,入力シート2!$D$5:$S$54,4,0))</f>
        <v/>
      </c>
      <c r="H24" s="1395"/>
      <c r="I24" s="1395"/>
      <c r="J24" s="1395"/>
    </row>
    <row r="25" spans="1:10" s="5" customFormat="1" ht="19.75" customHeight="1">
      <c r="A25" s="1395"/>
      <c r="B25" s="1395"/>
      <c r="C25" s="1395"/>
      <c r="D25" s="157" t="str">
        <f>IF(A25="","",VLOOKUP($A25,入力シート2!$D$5:$S$54,15,0))</f>
        <v/>
      </c>
      <c r="E25" s="1394" t="str">
        <f>IF(A25="","",VLOOKUP($A25,入力シート2!$D$5:$S$54,16,0))</f>
        <v/>
      </c>
      <c r="F25" s="1394"/>
      <c r="G25" s="158" t="str">
        <f>IF(A25="","",VLOOKUP($A25,入力シート2!$D$5:$S$54,4,0))</f>
        <v/>
      </c>
      <c r="H25" s="1395"/>
      <c r="I25" s="1395"/>
      <c r="J25" s="1395"/>
    </row>
    <row r="26" spans="1:10" s="5" customFormat="1" ht="19.75" customHeight="1">
      <c r="A26" s="1395"/>
      <c r="B26" s="1395"/>
      <c r="C26" s="1395"/>
      <c r="D26" s="157" t="str">
        <f>IF(A26="","",VLOOKUP($A26,入力シート2!$D$5:$S$54,15,0))</f>
        <v/>
      </c>
      <c r="E26" s="1394" t="str">
        <f>IF(A26="","",VLOOKUP($A26,入力シート2!$D$5:$S$54,16,0))</f>
        <v/>
      </c>
      <c r="F26" s="1394"/>
      <c r="G26" s="158" t="str">
        <f>IF(A26="","",VLOOKUP($A26,入力シート2!$D$5:$S$54,4,0))</f>
        <v/>
      </c>
      <c r="H26" s="1395"/>
      <c r="I26" s="1395"/>
      <c r="J26" s="1395"/>
    </row>
    <row r="27" spans="1:10" s="5" customFormat="1" ht="19.75" customHeight="1">
      <c r="A27" s="1395"/>
      <c r="B27" s="1395"/>
      <c r="C27" s="1395"/>
      <c r="D27" s="157" t="str">
        <f>IF(A27="","",VLOOKUP($A27,入力シート2!$D$5:$S$54,15,0))</f>
        <v/>
      </c>
      <c r="E27" s="1394" t="str">
        <f>IF(A27="","",VLOOKUP($A27,入力シート2!$D$5:$S$54,16,0))</f>
        <v/>
      </c>
      <c r="F27" s="1394"/>
      <c r="G27" s="158" t="str">
        <f>IF(A27="","",VLOOKUP($A27,入力シート2!$D$5:$S$54,4,0))</f>
        <v/>
      </c>
      <c r="H27" s="1395"/>
      <c r="I27" s="1395"/>
      <c r="J27" s="1395"/>
    </row>
    <row r="28" spans="1:10" s="5" customFormat="1" ht="19.75" customHeight="1">
      <c r="A28" s="1395"/>
      <c r="B28" s="1395"/>
      <c r="C28" s="1395"/>
      <c r="D28" s="157" t="str">
        <f>IF(A28="","",VLOOKUP($A28,入力シート2!$D$5:$S$54,15,0))</f>
        <v/>
      </c>
      <c r="E28" s="1394" t="str">
        <f>IF(A28="","",VLOOKUP($A28,入力シート2!$D$5:$S$54,16,0))</f>
        <v/>
      </c>
      <c r="F28" s="1394"/>
      <c r="G28" s="158" t="str">
        <f>IF(A28="","",VLOOKUP($A28,入力シート2!$D$5:$S$54,4,0))</f>
        <v/>
      </c>
      <c r="H28" s="1395"/>
      <c r="I28" s="1395"/>
      <c r="J28" s="1395"/>
    </row>
    <row r="29" spans="1:10" s="5" customFormat="1" ht="19.75" customHeight="1">
      <c r="A29" s="1395"/>
      <c r="B29" s="1395"/>
      <c r="C29" s="1395"/>
      <c r="D29" s="157" t="str">
        <f>IF(A29="","",VLOOKUP($A29,入力シート2!$D$5:$S$54,15,0))</f>
        <v/>
      </c>
      <c r="E29" s="1394" t="str">
        <f>IF(A29="","",VLOOKUP($A29,入力シート2!$D$5:$S$54,16,0))</f>
        <v/>
      </c>
      <c r="F29" s="1394"/>
      <c r="G29" s="158" t="str">
        <f>IF(A29="","",VLOOKUP($A29,入力シート2!$D$5:$S$54,4,0))</f>
        <v/>
      </c>
      <c r="H29" s="1395"/>
      <c r="I29" s="1395"/>
      <c r="J29" s="1395"/>
    </row>
    <row r="30" spans="1:10" s="5" customFormat="1" ht="19.75" customHeight="1">
      <c r="A30" s="1395"/>
      <c r="B30" s="1395"/>
      <c r="C30" s="1395"/>
      <c r="D30" s="157" t="str">
        <f>IF(A30="","",VLOOKUP($A30,入力シート2!$D$5:$S$54,15,0))</f>
        <v/>
      </c>
      <c r="E30" s="1394" t="str">
        <f>IF(A30="","",VLOOKUP($A30,入力シート2!$D$5:$S$54,16,0))</f>
        <v/>
      </c>
      <c r="F30" s="1394"/>
      <c r="G30" s="158" t="str">
        <f>IF(A30="","",VLOOKUP($A30,入力シート2!$D$5:$S$54,4,0))</f>
        <v/>
      </c>
      <c r="H30" s="1395"/>
      <c r="I30" s="1395"/>
      <c r="J30" s="1395"/>
    </row>
    <row r="31" spans="1:10" s="5" customFormat="1" ht="19.75" customHeight="1">
      <c r="A31" s="1395"/>
      <c r="B31" s="1395"/>
      <c r="C31" s="1395"/>
      <c r="D31" s="157" t="str">
        <f>IF(A31="","",VLOOKUP($A31,入力シート2!$D$5:$S$54,15,0))</f>
        <v/>
      </c>
      <c r="E31" s="1394" t="str">
        <f>IF(A31="","",VLOOKUP($A31,入力シート2!$D$5:$S$54,16,0))</f>
        <v/>
      </c>
      <c r="F31" s="1394"/>
      <c r="G31" s="158" t="str">
        <f>IF(A31="","",VLOOKUP($A31,入力シート2!$D$5:$S$54,4,0))</f>
        <v/>
      </c>
      <c r="H31" s="1395"/>
      <c r="I31" s="1395"/>
      <c r="J31" s="1395"/>
    </row>
    <row r="32" spans="1:10" s="5" customFormat="1" ht="19.75" customHeight="1">
      <c r="A32" s="1395"/>
      <c r="B32" s="1395"/>
      <c r="C32" s="1395"/>
      <c r="D32" s="157" t="str">
        <f>IF(A32="","",VLOOKUP($A32,入力シート2!$D$5:$S$54,15,0))</f>
        <v/>
      </c>
      <c r="E32" s="1394" t="str">
        <f>IF(A32="","",VLOOKUP($A32,入力シート2!$D$5:$S$54,16,0))</f>
        <v/>
      </c>
      <c r="F32" s="1394"/>
      <c r="G32" s="158" t="str">
        <f>IF(A32="","",VLOOKUP($A32,入力シート2!$D$5:$S$54,4,0))</f>
        <v/>
      </c>
      <c r="H32" s="1395"/>
      <c r="I32" s="1395"/>
      <c r="J32" s="1395"/>
    </row>
    <row r="33" spans="1:3" ht="14.15" customHeight="1"/>
    <row r="34" spans="1:3" ht="19.75" customHeight="1">
      <c r="A34" s="7" t="s">
        <v>426</v>
      </c>
    </row>
    <row r="35" spans="1:3" ht="19.75" customHeight="1">
      <c r="C35" s="7" t="s">
        <v>427</v>
      </c>
    </row>
  </sheetData>
  <sheetProtection sheet="1" scenarios="1" formatCells="0" selectLockedCells="1"/>
  <mergeCells count="59">
    <mergeCell ref="A32:C32"/>
    <mergeCell ref="E32:F32"/>
    <mergeCell ref="H32:J32"/>
    <mergeCell ref="A30:C30"/>
    <mergeCell ref="E30:F30"/>
    <mergeCell ref="H30:J30"/>
    <mergeCell ref="A31:C31"/>
    <mergeCell ref="E31:F31"/>
    <mergeCell ref="H31:J31"/>
    <mergeCell ref="A28:C28"/>
    <mergeCell ref="E28:F28"/>
    <mergeCell ref="H28:J28"/>
    <mergeCell ref="A29:C29"/>
    <mergeCell ref="E29:F29"/>
    <mergeCell ref="H29:J29"/>
    <mergeCell ref="A26:C26"/>
    <mergeCell ref="E26:F26"/>
    <mergeCell ref="H26:J26"/>
    <mergeCell ref="A27:C27"/>
    <mergeCell ref="E27:F27"/>
    <mergeCell ref="H27:J27"/>
    <mergeCell ref="A24:C24"/>
    <mergeCell ref="E24:F24"/>
    <mergeCell ref="H24:J24"/>
    <mergeCell ref="A25:C25"/>
    <mergeCell ref="E25:F25"/>
    <mergeCell ref="H25:J25"/>
    <mergeCell ref="A22:C22"/>
    <mergeCell ref="E22:F22"/>
    <mergeCell ref="H22:J22"/>
    <mergeCell ref="A23:C23"/>
    <mergeCell ref="E23:F23"/>
    <mergeCell ref="H23:J23"/>
    <mergeCell ref="A20:C20"/>
    <mergeCell ref="E20:F20"/>
    <mergeCell ref="H20:J20"/>
    <mergeCell ref="A21:C21"/>
    <mergeCell ref="E21:F21"/>
    <mergeCell ref="H21:J21"/>
    <mergeCell ref="A18:C18"/>
    <mergeCell ref="E18:F18"/>
    <mergeCell ref="H18:J18"/>
    <mergeCell ref="A19:C19"/>
    <mergeCell ref="E19:F19"/>
    <mergeCell ref="H19:J19"/>
    <mergeCell ref="I7:J7"/>
    <mergeCell ref="I8:J8"/>
    <mergeCell ref="I9:J9"/>
    <mergeCell ref="A15:J15"/>
    <mergeCell ref="A17:C17"/>
    <mergeCell ref="E17:F17"/>
    <mergeCell ref="H17:J17"/>
    <mergeCell ref="A6:B6"/>
    <mergeCell ref="C6:D6"/>
    <mergeCell ref="A1:J2"/>
    <mergeCell ref="A4:B4"/>
    <mergeCell ref="C4:G4"/>
    <mergeCell ref="A5:B5"/>
    <mergeCell ref="C5:G5"/>
  </mergeCells>
  <phoneticPr fontId="3"/>
  <pageMargins left="0.70866141732283472" right="0.11811023622047245" top="0.78740157480314965" bottom="0.31496062992125984" header="0.31496062992125984" footer="0.31496062992125984"/>
  <pageSetup paperSize="9" orientation="portrait" blackAndWhite="1" verticalDpi="200" r:id="rId1"/>
  <headerFooter>
    <oddFooter>&amp;C&amp;P/&amp;N</oddFooter>
  </headerFooter>
  <drawing r:id="rId2"/>
  <extLst>
    <ext xmlns:x14="http://schemas.microsoft.com/office/spreadsheetml/2009/9/main" uri="{CCE6A557-97BC-4b89-ADB6-D9C93CAAB3DF}">
      <x14:dataValidations xmlns:xm="http://schemas.microsoft.com/office/excel/2006/main" count="2">
        <x14:dataValidation type="list" allowBlank="1" xr:uid="{5DA82671-E9CF-481E-A308-44E96114D639}">
          <x14:formula1>
            <xm:f>入力シート1!$B$4:$B$54</xm:f>
          </x14:formula1>
          <xm:sqref>I8:J8</xm:sqref>
        </x14:dataValidation>
        <x14:dataValidation type="list" allowBlank="1" xr:uid="{82DC809F-AE07-40AA-A652-4D787BCE1E48}">
          <x14:formula1>
            <xm:f>入力シート2!$D$4:$D$104</xm:f>
          </x14:formula1>
          <xm:sqref>A18:C32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B4A5A-5769-4DD5-90B5-6D58E2A7F581}">
  <dimension ref="A1:P73"/>
  <sheetViews>
    <sheetView showGridLines="0" view="pageBreakPreview" zoomScaleNormal="100" zoomScaleSheetLayoutView="100" zoomScalePageLayoutView="130" workbookViewId="0">
      <selection activeCell="M11" sqref="M11:P11"/>
    </sheetView>
  </sheetViews>
  <sheetFormatPr defaultColWidth="8.75" defaultRowHeight="7.5"/>
  <cols>
    <col min="1" max="2" width="2.75" style="6" customWidth="1"/>
    <col min="3" max="3" width="9.33203125" style="6" customWidth="1"/>
    <col min="4" max="5" width="7.33203125" style="6" customWidth="1"/>
    <col min="6" max="6" width="3.08203125" style="6" customWidth="1"/>
    <col min="7" max="7" width="4.08203125" style="6" customWidth="1"/>
    <col min="8" max="9" width="3.58203125" style="6" customWidth="1"/>
    <col min="10" max="11" width="2.25" style="6" customWidth="1"/>
    <col min="12" max="12" width="6.33203125" style="6" customWidth="1"/>
    <col min="13" max="13" width="5" style="6" customWidth="1"/>
    <col min="14" max="14" width="9.33203125" style="6" customWidth="1"/>
    <col min="15" max="16" width="8.33203125" style="6" customWidth="1"/>
    <col min="17" max="16384" width="8.75" style="6"/>
  </cols>
  <sheetData>
    <row r="1" spans="1:16" ht="22.5" customHeight="1">
      <c r="A1" s="1382" t="s">
        <v>431</v>
      </c>
      <c r="B1" s="1382"/>
      <c r="C1" s="1382"/>
      <c r="D1" s="1382"/>
      <c r="E1" s="1382"/>
      <c r="F1" s="1382"/>
      <c r="G1" s="1382"/>
      <c r="H1" s="1382"/>
      <c r="I1" s="1382"/>
      <c r="J1" s="1382"/>
      <c r="K1" s="1382"/>
      <c r="L1" s="1382"/>
      <c r="M1" s="1382"/>
      <c r="N1" s="1382"/>
      <c r="O1" s="1382"/>
      <c r="P1" s="1382"/>
    </row>
    <row r="2" spans="1:16" s="41" customFormat="1" ht="8.5" customHeight="1"/>
    <row r="3" spans="1:16" s="41" customFormat="1" ht="14.15" customHeight="1">
      <c r="O3" s="1398" t="str">
        <f>IFERROR(VLOOKUP(M11,入力シート1!$B$5:$AM$17,37,0),"")</f>
        <v/>
      </c>
      <c r="P3" s="1398"/>
    </row>
    <row r="4" spans="1:16" s="41" customFormat="1" ht="14.15" customHeight="1">
      <c r="A4" s="1403" t="str">
        <f>工事情報入力!C8</f>
        <v>株式会社波多野組</v>
      </c>
      <c r="B4" s="1403"/>
      <c r="C4" s="1403"/>
      <c r="D4" s="1403"/>
      <c r="E4" s="1403"/>
      <c r="F4" s="1403"/>
      <c r="G4" s="1403"/>
      <c r="H4" s="42"/>
      <c r="I4" s="42"/>
      <c r="J4" s="42"/>
      <c r="K4" s="42"/>
      <c r="L4" s="42"/>
      <c r="M4" s="42"/>
      <c r="N4" s="42"/>
      <c r="O4" s="42"/>
      <c r="P4" s="42"/>
    </row>
    <row r="5" spans="1:16" s="41" customFormat="1" ht="28.4" customHeight="1">
      <c r="A5" s="1399" t="s">
        <v>432</v>
      </c>
      <c r="B5" s="1399"/>
      <c r="C5" s="1402" t="str">
        <f>工事情報入力!C6</f>
        <v>道路改良工事・道路橋りょう改築工事合併工事（●●・Ｒ▲-▲）（週休２日）</v>
      </c>
      <c r="D5" s="1402"/>
      <c r="E5" s="1402"/>
      <c r="F5" s="1402"/>
      <c r="G5" s="1402"/>
      <c r="H5" s="42"/>
      <c r="I5" s="42"/>
      <c r="J5" s="42"/>
      <c r="K5" s="42"/>
      <c r="L5" s="42"/>
      <c r="M5" s="42"/>
      <c r="N5" s="42"/>
      <c r="O5" s="42"/>
      <c r="P5" s="42"/>
    </row>
    <row r="6" spans="1:16" s="41" customFormat="1" ht="25.5" customHeight="1">
      <c r="A6" s="1400" t="s">
        <v>433</v>
      </c>
      <c r="B6" s="1400"/>
      <c r="C6" s="1401" t="str">
        <f>工事情報入力!C10</f>
        <v>建設　太郎</v>
      </c>
      <c r="D6" s="1401"/>
      <c r="E6" s="1401"/>
      <c r="F6" s="43" t="s">
        <v>0</v>
      </c>
      <c r="G6" s="42"/>
      <c r="H6" s="42"/>
      <c r="I6" s="42"/>
      <c r="J6" s="42"/>
      <c r="K6" s="42"/>
      <c r="L6" s="42"/>
      <c r="M6" s="59"/>
      <c r="N6" s="59"/>
      <c r="O6" s="59"/>
      <c r="P6" s="59"/>
    </row>
    <row r="7" spans="1:16" s="41" customFormat="1" ht="24" customHeight="1">
      <c r="H7" s="1396" t="s">
        <v>1312</v>
      </c>
      <c r="I7" s="1396"/>
      <c r="K7" s="1397" t="s">
        <v>416</v>
      </c>
      <c r="L7" s="1397"/>
      <c r="M7" s="1404" t="str">
        <f>工事情報入力!C30</f>
        <v/>
      </c>
      <c r="N7" s="1404"/>
      <c r="O7" s="1404"/>
      <c r="P7" s="1404"/>
    </row>
    <row r="8" spans="1:16" s="41" customFormat="1" ht="24" customHeight="1">
      <c r="K8" s="1397" t="s">
        <v>415</v>
      </c>
      <c r="L8" s="1397"/>
      <c r="M8" s="1404" t="str">
        <f>工事情報入力!C26&amp;""</f>
        <v/>
      </c>
      <c r="N8" s="1404"/>
      <c r="O8" s="1404"/>
      <c r="P8" s="1404"/>
    </row>
    <row r="9" spans="1:16" s="41" customFormat="1" ht="24" customHeight="1">
      <c r="K9" s="1397" t="s">
        <v>414</v>
      </c>
      <c r="L9" s="1397"/>
      <c r="M9" s="1404" t="str">
        <f>工事情報入力!C28</f>
        <v/>
      </c>
      <c r="N9" s="1404"/>
      <c r="O9" s="1404"/>
      <c r="P9" s="1404"/>
    </row>
    <row r="10" spans="1:16" s="41" customFormat="1" ht="24" customHeight="1">
      <c r="H10" s="1408" t="str">
        <f>IFERROR(INDEX(入力シート1!$A$4:$A$54, MATCH(M11, 入力シート1!$B$4:$B$54, 0)),"")</f>
        <v/>
      </c>
      <c r="I10" s="1408"/>
      <c r="K10" s="1397" t="s">
        <v>416</v>
      </c>
      <c r="L10" s="1397"/>
      <c r="M10" s="1404" t="str">
        <f>IFERROR(VLOOKUP(M11,入力シート1!$B$5:$AM$17,5,0),"")</f>
        <v/>
      </c>
      <c r="N10" s="1404"/>
      <c r="O10" s="1404"/>
      <c r="P10" s="1404"/>
    </row>
    <row r="11" spans="1:16" s="41" customFormat="1" ht="24" customHeight="1">
      <c r="K11" s="1397" t="s">
        <v>415</v>
      </c>
      <c r="L11" s="1397"/>
      <c r="M11" s="1411"/>
      <c r="N11" s="1411"/>
      <c r="O11" s="1411"/>
      <c r="P11" s="1411"/>
    </row>
    <row r="12" spans="1:16" s="41" customFormat="1" ht="24" customHeight="1">
      <c r="H12" s="42"/>
      <c r="I12" s="42"/>
      <c r="J12" s="42"/>
      <c r="K12" s="1397" t="s">
        <v>414</v>
      </c>
      <c r="L12" s="1397"/>
      <c r="M12" s="1404" t="str">
        <f>IFERROR(VLOOKUP(M11,入力シート1!$B$5:$AM$17,3,0),"")</f>
        <v/>
      </c>
      <c r="N12" s="1404"/>
      <c r="O12" s="1404"/>
      <c r="P12" s="1404"/>
    </row>
    <row r="13" spans="1:16" s="41" customFormat="1" ht="9" customHeight="1"/>
    <row r="14" spans="1:16" s="41" customFormat="1" ht="9.5">
      <c r="A14" s="41" t="s">
        <v>434</v>
      </c>
    </row>
    <row r="15" spans="1:16" s="41" customFormat="1" ht="9.5">
      <c r="A15" s="787" t="s">
        <v>5</v>
      </c>
      <c r="B15" s="787"/>
      <c r="C15" s="787"/>
      <c r="D15" s="787"/>
      <c r="E15" s="787"/>
      <c r="F15" s="787"/>
      <c r="G15" s="787"/>
      <c r="H15" s="787"/>
      <c r="I15" s="787"/>
      <c r="J15" s="787"/>
      <c r="K15" s="787"/>
      <c r="L15" s="787"/>
      <c r="M15" s="787"/>
      <c r="N15" s="787"/>
      <c r="O15" s="787"/>
      <c r="P15" s="787"/>
    </row>
    <row r="16" spans="1:16" s="41" customFormat="1" ht="5.9" customHeight="1"/>
    <row r="17" spans="1:16" s="41" customFormat="1" ht="9.5">
      <c r="A17" s="30">
        <v>1</v>
      </c>
      <c r="B17" s="41" t="s">
        <v>435</v>
      </c>
    </row>
    <row r="18" spans="1:16" s="41" customFormat="1" ht="2.9" customHeight="1">
      <c r="A18" s="30"/>
    </row>
    <row r="19" spans="1:16" s="41" customFormat="1" ht="22.5" customHeight="1">
      <c r="A19" s="1405" t="s">
        <v>436</v>
      </c>
      <c r="B19" s="1405"/>
      <c r="C19" s="1405"/>
      <c r="D19" s="1405"/>
      <c r="E19" s="1409" t="str">
        <f>工事情報入力!C6</f>
        <v>道路改良工事・道路橋りょう改築工事合併工事（●●・Ｒ▲-▲）（週休２日）</v>
      </c>
      <c r="F19" s="1410"/>
      <c r="G19" s="1410"/>
      <c r="H19" s="1410"/>
      <c r="I19" s="1410"/>
      <c r="J19" s="1410"/>
      <c r="K19" s="1410"/>
      <c r="L19" s="1410"/>
      <c r="M19" s="1410"/>
      <c r="N19" s="1410"/>
      <c r="O19" s="1410"/>
      <c r="P19" s="1410"/>
    </row>
    <row r="20" spans="1:16" s="41" customFormat="1" ht="22.5" customHeight="1">
      <c r="A20" s="1405" t="s">
        <v>437</v>
      </c>
      <c r="B20" s="1405"/>
      <c r="C20" s="1405"/>
      <c r="D20" s="1405"/>
      <c r="E20" s="1409" t="str">
        <f>工事情報入力!C22</f>
        <v>愛知県豊川市御津町地内</v>
      </c>
      <c r="F20" s="1410"/>
      <c r="G20" s="1410"/>
      <c r="H20" s="1410"/>
      <c r="I20" s="1410"/>
      <c r="J20" s="1410"/>
      <c r="K20" s="1410"/>
      <c r="L20" s="1410"/>
      <c r="M20" s="1410"/>
      <c r="N20" s="1410"/>
      <c r="O20" s="1410"/>
      <c r="P20" s="1410"/>
    </row>
    <row r="21" spans="1:16" s="41" customFormat="1" ht="9.5"/>
    <row r="22" spans="1:16" s="41" customFormat="1" ht="9.5">
      <c r="A22" s="30">
        <v>2</v>
      </c>
      <c r="B22" s="41" t="s">
        <v>438</v>
      </c>
    </row>
    <row r="23" spans="1:16" s="41" customFormat="1" ht="2.9" customHeight="1">
      <c r="A23" s="30"/>
    </row>
    <row r="24" spans="1:16" s="41" customFormat="1" ht="22.5" customHeight="1">
      <c r="A24" s="1405" t="s">
        <v>439</v>
      </c>
      <c r="B24" s="1405"/>
      <c r="C24" s="1405"/>
      <c r="D24" s="1405"/>
      <c r="E24" s="1406"/>
      <c r="F24" s="1407"/>
      <c r="G24" s="1407"/>
      <c r="H24" s="1407"/>
      <c r="I24" s="1407"/>
      <c r="J24" s="1407"/>
      <c r="K24" s="1407"/>
      <c r="L24" s="1407"/>
      <c r="M24" s="1407"/>
      <c r="N24" s="1407"/>
      <c r="O24" s="1407"/>
      <c r="P24" s="1407"/>
    </row>
    <row r="25" spans="1:16" s="41" customFormat="1" ht="22.5" customHeight="1">
      <c r="A25" s="1405" t="s">
        <v>440</v>
      </c>
      <c r="B25" s="1405"/>
      <c r="C25" s="1405"/>
      <c r="D25" s="1405"/>
      <c r="E25" s="1422" t="s">
        <v>1134</v>
      </c>
      <c r="F25" s="1423"/>
      <c r="G25" s="1423"/>
      <c r="H25" s="1423" t="s">
        <v>1133</v>
      </c>
      <c r="I25" s="1423"/>
      <c r="J25" s="1423"/>
      <c r="K25" s="1423"/>
      <c r="L25" s="1423"/>
      <c r="M25" s="111"/>
      <c r="N25" s="111"/>
      <c r="O25" s="109"/>
      <c r="P25" s="110"/>
    </row>
    <row r="26" spans="1:16" s="41" customFormat="1" ht="9" customHeight="1">
      <c r="A26" s="1412" t="s">
        <v>441</v>
      </c>
      <c r="B26" s="1413"/>
      <c r="C26" s="1413"/>
      <c r="D26" s="1414"/>
      <c r="E26" s="44"/>
      <c r="F26" s="45"/>
      <c r="G26" s="45"/>
      <c r="H26" s="45"/>
      <c r="I26" s="45"/>
      <c r="J26" s="45"/>
      <c r="K26" s="45"/>
      <c r="L26" s="45"/>
      <c r="M26" s="45"/>
      <c r="N26" s="45"/>
      <c r="O26" s="45"/>
      <c r="P26" s="46"/>
    </row>
    <row r="27" spans="1:16" s="41" customFormat="1" ht="9" customHeight="1">
      <c r="A27" s="1415"/>
      <c r="B27" s="1416"/>
      <c r="C27" s="1416"/>
      <c r="D27" s="1417"/>
      <c r="E27" s="47" t="s">
        <v>442</v>
      </c>
      <c r="F27" s="1421"/>
      <c r="G27" s="1421"/>
      <c r="H27" s="1421"/>
      <c r="I27" s="1421"/>
      <c r="J27" s="1421"/>
      <c r="K27" s="1421"/>
      <c r="L27" s="48" t="s">
        <v>31</v>
      </c>
      <c r="M27" s="1421"/>
      <c r="N27" s="1421"/>
      <c r="P27" s="49"/>
    </row>
    <row r="28" spans="1:16" s="41" customFormat="1" ht="9" customHeight="1">
      <c r="A28" s="1415"/>
      <c r="B28" s="1416"/>
      <c r="C28" s="1416"/>
      <c r="D28" s="1417"/>
      <c r="E28" s="50"/>
      <c r="P28" s="49"/>
    </row>
    <row r="29" spans="1:16" s="41" customFormat="1" ht="9" customHeight="1">
      <c r="A29" s="1415"/>
      <c r="B29" s="1416"/>
      <c r="C29" s="1416"/>
      <c r="D29" s="1417"/>
      <c r="E29" s="47" t="s">
        <v>443</v>
      </c>
      <c r="F29" s="1421"/>
      <c r="G29" s="1421"/>
      <c r="H29" s="1421"/>
      <c r="I29" s="1421"/>
      <c r="J29" s="1421"/>
      <c r="K29" s="1421"/>
      <c r="P29" s="49"/>
    </row>
    <row r="30" spans="1:16" s="41" customFormat="1" ht="9" customHeight="1">
      <c r="A30" s="1418"/>
      <c r="B30" s="1419"/>
      <c r="C30" s="1419"/>
      <c r="D30" s="1420"/>
      <c r="E30" s="51"/>
      <c r="F30" s="52"/>
      <c r="G30" s="52"/>
      <c r="H30" s="52"/>
      <c r="I30" s="52"/>
      <c r="J30" s="52"/>
      <c r="K30" s="52"/>
      <c r="L30" s="52"/>
      <c r="M30" s="52"/>
      <c r="N30" s="52"/>
      <c r="O30" s="52"/>
      <c r="P30" s="53"/>
    </row>
    <row r="31" spans="1:16" s="41" customFormat="1" ht="9.5"/>
    <row r="32" spans="1:16" s="41" customFormat="1" ht="9.5">
      <c r="A32" s="30">
        <v>3</v>
      </c>
      <c r="B32" s="41" t="s">
        <v>444</v>
      </c>
    </row>
    <row r="33" spans="1:16" s="41" customFormat="1" ht="2.9" customHeight="1">
      <c r="A33" s="30"/>
    </row>
    <row r="34" spans="1:16" s="41" customFormat="1" ht="34" customHeight="1">
      <c r="A34" s="1424" t="s">
        <v>31</v>
      </c>
      <c r="B34" s="1424"/>
      <c r="C34" s="1424"/>
      <c r="D34" s="1424" t="s">
        <v>445</v>
      </c>
      <c r="E34" s="1424"/>
      <c r="F34" s="1424" t="s">
        <v>215</v>
      </c>
      <c r="G34" s="1424"/>
      <c r="H34" s="54" t="s">
        <v>446</v>
      </c>
      <c r="I34" s="1424" t="s">
        <v>447</v>
      </c>
      <c r="J34" s="1424"/>
      <c r="K34" s="1424"/>
      <c r="L34" s="1424" t="s">
        <v>448</v>
      </c>
      <c r="M34" s="1424"/>
      <c r="N34" s="55" t="s">
        <v>449</v>
      </c>
      <c r="O34" s="55" t="s">
        <v>450</v>
      </c>
      <c r="P34" s="55" t="s">
        <v>451</v>
      </c>
    </row>
    <row r="35" spans="1:16" s="41" customFormat="1" ht="9.75" customHeight="1">
      <c r="A35" s="1439"/>
      <c r="B35" s="1440"/>
      <c r="C35" s="1441"/>
      <c r="D35" s="1439"/>
      <c r="E35" s="1440"/>
      <c r="F35" s="1430"/>
      <c r="G35" s="1431"/>
      <c r="H35" s="1436"/>
      <c r="I35" s="1439"/>
      <c r="J35" s="1440"/>
      <c r="K35" s="1441"/>
      <c r="L35" s="1439"/>
      <c r="M35" s="1441"/>
      <c r="N35" s="339"/>
      <c r="O35" s="1425"/>
      <c r="P35" s="56" t="s">
        <v>452</v>
      </c>
    </row>
    <row r="36" spans="1:16" s="41" customFormat="1" ht="5.9" customHeight="1">
      <c r="A36" s="1442"/>
      <c r="B36" s="1443"/>
      <c r="C36" s="1444"/>
      <c r="D36" s="1442"/>
      <c r="E36" s="1443"/>
      <c r="F36" s="1432"/>
      <c r="G36" s="1433"/>
      <c r="H36" s="1437"/>
      <c r="I36" s="1442"/>
      <c r="J36" s="1443"/>
      <c r="K36" s="1444"/>
      <c r="L36" s="1442"/>
      <c r="M36" s="1444"/>
      <c r="N36" s="57" t="s">
        <v>128</v>
      </c>
      <c r="O36" s="1426"/>
      <c r="P36" s="1428"/>
    </row>
    <row r="37" spans="1:16" s="41" customFormat="1" ht="9.75" customHeight="1">
      <c r="A37" s="1445"/>
      <c r="B37" s="1446"/>
      <c r="C37" s="1447"/>
      <c r="D37" s="1445"/>
      <c r="E37" s="1446"/>
      <c r="F37" s="1434"/>
      <c r="G37" s="1435"/>
      <c r="H37" s="1438"/>
      <c r="I37" s="1445"/>
      <c r="J37" s="1446"/>
      <c r="K37" s="1447"/>
      <c r="L37" s="1445"/>
      <c r="M37" s="1447"/>
      <c r="N37" s="340"/>
      <c r="O37" s="1427"/>
      <c r="P37" s="1429"/>
    </row>
    <row r="38" spans="1:16" s="41" customFormat="1" ht="9.75" customHeight="1">
      <c r="A38" s="1439"/>
      <c r="B38" s="1440"/>
      <c r="C38" s="1441"/>
      <c r="D38" s="1439"/>
      <c r="E38" s="1440"/>
      <c r="F38" s="1430"/>
      <c r="G38" s="1431"/>
      <c r="H38" s="1436"/>
      <c r="I38" s="1439"/>
      <c r="J38" s="1440"/>
      <c r="K38" s="1441"/>
      <c r="L38" s="1439"/>
      <c r="M38" s="1441"/>
      <c r="N38" s="339"/>
      <c r="O38" s="1425"/>
      <c r="P38" s="56" t="s">
        <v>452</v>
      </c>
    </row>
    <row r="39" spans="1:16" s="41" customFormat="1" ht="5.9" customHeight="1">
      <c r="A39" s="1442"/>
      <c r="B39" s="1443"/>
      <c r="C39" s="1444"/>
      <c r="D39" s="1442"/>
      <c r="E39" s="1443"/>
      <c r="F39" s="1432"/>
      <c r="G39" s="1433"/>
      <c r="H39" s="1437"/>
      <c r="I39" s="1442"/>
      <c r="J39" s="1443"/>
      <c r="K39" s="1444"/>
      <c r="L39" s="1442"/>
      <c r="M39" s="1444"/>
      <c r="N39" s="57" t="s">
        <v>128</v>
      </c>
      <c r="O39" s="1426"/>
      <c r="P39" s="1428"/>
    </row>
    <row r="40" spans="1:16" s="41" customFormat="1" ht="9.75" customHeight="1">
      <c r="A40" s="1445"/>
      <c r="B40" s="1446"/>
      <c r="C40" s="1447"/>
      <c r="D40" s="1445"/>
      <c r="E40" s="1446"/>
      <c r="F40" s="1434"/>
      <c r="G40" s="1435"/>
      <c r="H40" s="1438"/>
      <c r="I40" s="1445"/>
      <c r="J40" s="1446"/>
      <c r="K40" s="1447"/>
      <c r="L40" s="1445"/>
      <c r="M40" s="1447"/>
      <c r="N40" s="340"/>
      <c r="O40" s="1427"/>
      <c r="P40" s="1429"/>
    </row>
    <row r="41" spans="1:16" s="41" customFormat="1" ht="9.75" customHeight="1">
      <c r="A41" s="1439"/>
      <c r="B41" s="1440"/>
      <c r="C41" s="1441"/>
      <c r="D41" s="1439"/>
      <c r="E41" s="1440"/>
      <c r="F41" s="1430"/>
      <c r="G41" s="1431"/>
      <c r="H41" s="1436"/>
      <c r="I41" s="1439"/>
      <c r="J41" s="1440"/>
      <c r="K41" s="1441"/>
      <c r="L41" s="1439"/>
      <c r="M41" s="1441"/>
      <c r="N41" s="339"/>
      <c r="O41" s="1425"/>
      <c r="P41" s="56" t="s">
        <v>452</v>
      </c>
    </row>
    <row r="42" spans="1:16" s="41" customFormat="1" ht="5.9" customHeight="1">
      <c r="A42" s="1442"/>
      <c r="B42" s="1443"/>
      <c r="C42" s="1444"/>
      <c r="D42" s="1442"/>
      <c r="E42" s="1443"/>
      <c r="F42" s="1432"/>
      <c r="G42" s="1433"/>
      <c r="H42" s="1437"/>
      <c r="I42" s="1442"/>
      <c r="J42" s="1443"/>
      <c r="K42" s="1444"/>
      <c r="L42" s="1442"/>
      <c r="M42" s="1444"/>
      <c r="N42" s="57" t="s">
        <v>128</v>
      </c>
      <c r="O42" s="1426"/>
      <c r="P42" s="1428"/>
    </row>
    <row r="43" spans="1:16" s="41" customFormat="1" ht="9.75" customHeight="1">
      <c r="A43" s="1445"/>
      <c r="B43" s="1446"/>
      <c r="C43" s="1447"/>
      <c r="D43" s="1445"/>
      <c r="E43" s="1446"/>
      <c r="F43" s="1434"/>
      <c r="G43" s="1435"/>
      <c r="H43" s="1438"/>
      <c r="I43" s="1445"/>
      <c r="J43" s="1446"/>
      <c r="K43" s="1447"/>
      <c r="L43" s="1445"/>
      <c r="M43" s="1447"/>
      <c r="N43" s="340"/>
      <c r="O43" s="1427"/>
      <c r="P43" s="1429"/>
    </row>
    <row r="44" spans="1:16" s="41" customFormat="1" ht="9.75" customHeight="1">
      <c r="A44" s="1439"/>
      <c r="B44" s="1440"/>
      <c r="C44" s="1441"/>
      <c r="D44" s="1439"/>
      <c r="E44" s="1440"/>
      <c r="F44" s="1430"/>
      <c r="G44" s="1431"/>
      <c r="H44" s="1436"/>
      <c r="I44" s="1439"/>
      <c r="J44" s="1440"/>
      <c r="K44" s="1441"/>
      <c r="L44" s="1439"/>
      <c r="M44" s="1441"/>
      <c r="N44" s="339"/>
      <c r="O44" s="1425"/>
      <c r="P44" s="56" t="s">
        <v>452</v>
      </c>
    </row>
    <row r="45" spans="1:16" s="41" customFormat="1" ht="5.9" customHeight="1">
      <c r="A45" s="1442"/>
      <c r="B45" s="1443"/>
      <c r="C45" s="1444"/>
      <c r="D45" s="1442"/>
      <c r="E45" s="1443"/>
      <c r="F45" s="1432"/>
      <c r="G45" s="1433"/>
      <c r="H45" s="1437"/>
      <c r="I45" s="1442"/>
      <c r="J45" s="1443"/>
      <c r="K45" s="1444"/>
      <c r="L45" s="1442"/>
      <c r="M45" s="1444"/>
      <c r="N45" s="57" t="s">
        <v>128</v>
      </c>
      <c r="O45" s="1426"/>
      <c r="P45" s="1428"/>
    </row>
    <row r="46" spans="1:16" s="41" customFormat="1" ht="9.75" customHeight="1">
      <c r="A46" s="1445"/>
      <c r="B46" s="1446"/>
      <c r="C46" s="1447"/>
      <c r="D46" s="1445"/>
      <c r="E46" s="1446"/>
      <c r="F46" s="1434"/>
      <c r="G46" s="1435"/>
      <c r="H46" s="1438"/>
      <c r="I46" s="1445"/>
      <c r="J46" s="1446"/>
      <c r="K46" s="1447"/>
      <c r="L46" s="1445"/>
      <c r="M46" s="1447"/>
      <c r="N46" s="340"/>
      <c r="O46" s="1427"/>
      <c r="P46" s="1429"/>
    </row>
    <row r="47" spans="1:16" s="41" customFormat="1" ht="9.75" customHeight="1">
      <c r="A47" s="1439"/>
      <c r="B47" s="1440"/>
      <c r="C47" s="1441"/>
      <c r="D47" s="1439"/>
      <c r="E47" s="1440"/>
      <c r="F47" s="1430"/>
      <c r="G47" s="1431"/>
      <c r="H47" s="1436"/>
      <c r="I47" s="1439"/>
      <c r="J47" s="1440"/>
      <c r="K47" s="1441"/>
      <c r="L47" s="1439"/>
      <c r="M47" s="1441"/>
      <c r="N47" s="339"/>
      <c r="O47" s="1425"/>
      <c r="P47" s="56" t="s">
        <v>452</v>
      </c>
    </row>
    <row r="48" spans="1:16" s="41" customFormat="1" ht="5.9" customHeight="1">
      <c r="A48" s="1442"/>
      <c r="B48" s="1443"/>
      <c r="C48" s="1444"/>
      <c r="D48" s="1442"/>
      <c r="E48" s="1443"/>
      <c r="F48" s="1432"/>
      <c r="G48" s="1433"/>
      <c r="H48" s="1437"/>
      <c r="I48" s="1442"/>
      <c r="J48" s="1443"/>
      <c r="K48" s="1444"/>
      <c r="L48" s="1442"/>
      <c r="M48" s="1444"/>
      <c r="N48" s="57" t="s">
        <v>128</v>
      </c>
      <c r="O48" s="1426"/>
      <c r="P48" s="1428"/>
    </row>
    <row r="49" spans="1:16" s="41" customFormat="1" ht="9.75" customHeight="1">
      <c r="A49" s="1445"/>
      <c r="B49" s="1446"/>
      <c r="C49" s="1447"/>
      <c r="D49" s="1445"/>
      <c r="E49" s="1446"/>
      <c r="F49" s="1434"/>
      <c r="G49" s="1435"/>
      <c r="H49" s="1438"/>
      <c r="I49" s="1445"/>
      <c r="J49" s="1446"/>
      <c r="K49" s="1447"/>
      <c r="L49" s="1445"/>
      <c r="M49" s="1447"/>
      <c r="N49" s="340"/>
      <c r="O49" s="1427"/>
      <c r="P49" s="1429"/>
    </row>
    <row r="50" spans="1:16" s="41" customFormat="1" ht="9.75" customHeight="1">
      <c r="A50" s="1439"/>
      <c r="B50" s="1440"/>
      <c r="C50" s="1441"/>
      <c r="D50" s="1439"/>
      <c r="E50" s="1440"/>
      <c r="F50" s="1430"/>
      <c r="G50" s="1431"/>
      <c r="H50" s="1436"/>
      <c r="I50" s="1439"/>
      <c r="J50" s="1440"/>
      <c r="K50" s="1441"/>
      <c r="L50" s="1439"/>
      <c r="M50" s="1441"/>
      <c r="N50" s="339"/>
      <c r="O50" s="1425"/>
      <c r="P50" s="56" t="s">
        <v>452</v>
      </c>
    </row>
    <row r="51" spans="1:16" s="41" customFormat="1" ht="5.9" customHeight="1">
      <c r="A51" s="1442"/>
      <c r="B51" s="1443"/>
      <c r="C51" s="1444"/>
      <c r="D51" s="1442"/>
      <c r="E51" s="1443"/>
      <c r="F51" s="1432"/>
      <c r="G51" s="1433"/>
      <c r="H51" s="1437"/>
      <c r="I51" s="1442"/>
      <c r="J51" s="1443"/>
      <c r="K51" s="1444"/>
      <c r="L51" s="1442"/>
      <c r="M51" s="1444"/>
      <c r="N51" s="57" t="s">
        <v>128</v>
      </c>
      <c r="O51" s="1426"/>
      <c r="P51" s="1428"/>
    </row>
    <row r="52" spans="1:16" s="41" customFormat="1" ht="9.75" customHeight="1">
      <c r="A52" s="1445"/>
      <c r="B52" s="1446"/>
      <c r="C52" s="1447"/>
      <c r="D52" s="1445"/>
      <c r="E52" s="1446"/>
      <c r="F52" s="1434"/>
      <c r="G52" s="1435"/>
      <c r="H52" s="1438"/>
      <c r="I52" s="1445"/>
      <c r="J52" s="1446"/>
      <c r="K52" s="1447"/>
      <c r="L52" s="1445"/>
      <c r="M52" s="1447"/>
      <c r="N52" s="340"/>
      <c r="O52" s="1427"/>
      <c r="P52" s="1429"/>
    </row>
    <row r="53" spans="1:16" s="41" customFormat="1" ht="22.5" customHeight="1"/>
    <row r="54" spans="1:16" s="41" customFormat="1" ht="9.5">
      <c r="A54" s="41" t="s">
        <v>426</v>
      </c>
    </row>
    <row r="55" spans="1:16" s="41" customFormat="1" ht="9.5">
      <c r="C55" s="58" t="s">
        <v>453</v>
      </c>
      <c r="D55" s="41" t="s">
        <v>458</v>
      </c>
    </row>
    <row r="56" spans="1:16" s="41" customFormat="1" ht="9.5">
      <c r="D56" s="41" t="s">
        <v>459</v>
      </c>
    </row>
    <row r="57" spans="1:16" s="41" customFormat="1" ht="9.5">
      <c r="C57" s="58" t="s">
        <v>454</v>
      </c>
      <c r="D57" s="41" t="s">
        <v>460</v>
      </c>
    </row>
    <row r="58" spans="1:16" s="41" customFormat="1" ht="9.5">
      <c r="C58" s="58" t="s">
        <v>455</v>
      </c>
      <c r="D58" s="41" t="s">
        <v>461</v>
      </c>
    </row>
    <row r="59" spans="1:16" s="41" customFormat="1" ht="9.5">
      <c r="C59" s="58" t="s">
        <v>456</v>
      </c>
      <c r="D59" s="41" t="s">
        <v>462</v>
      </c>
    </row>
    <row r="60" spans="1:16" s="41" customFormat="1" ht="9.5">
      <c r="C60" s="58" t="s">
        <v>457</v>
      </c>
      <c r="D60" s="41" t="s">
        <v>463</v>
      </c>
    </row>
    <row r="61" spans="1:16" s="41" customFormat="1" ht="9.5"/>
    <row r="62" spans="1:16" s="41" customFormat="1" ht="9.5"/>
    <row r="63" spans="1:16" s="41" customFormat="1" ht="9.5"/>
    <row r="64" spans="1:16" s="41" customFormat="1" ht="9.5"/>
    <row r="65" s="41" customFormat="1" ht="9.5"/>
    <row r="66" s="41" customFormat="1" ht="9.5"/>
    <row r="67" s="41" customFormat="1" ht="9.5"/>
    <row r="68" s="41" customFormat="1" ht="9.5"/>
    <row r="69" s="41" customFormat="1" ht="9.5"/>
    <row r="70" s="41" customFormat="1" ht="9.5"/>
    <row r="71" s="41" customFormat="1" ht="9.5"/>
    <row r="72" s="41" customFormat="1" ht="9.5"/>
    <row r="73" s="41" customFormat="1" ht="9.5"/>
  </sheetData>
  <sheetProtection algorithmName="SHA-512" hashValue="Da9ZpK1ihhVg/nU0Z9njVKoCtK+hnA0L7SYBEHHoQLr1IRN2tEtnoRS2rbr8WQyDicXf7sNVjBna+M7HeO7ayA==" saltValue="nOM/Cvi8Ow5IgQaZsmBfIw==" spinCount="100000" sheet="1" scenarios="1" formatCells="0" selectLockedCells="1"/>
  <mergeCells count="88">
    <mergeCell ref="A50:C52"/>
    <mergeCell ref="D50:E52"/>
    <mergeCell ref="F50:G52"/>
    <mergeCell ref="H50:H52"/>
    <mergeCell ref="I50:K52"/>
    <mergeCell ref="A47:C49"/>
    <mergeCell ref="D47:E49"/>
    <mergeCell ref="F47:G49"/>
    <mergeCell ref="H47:H49"/>
    <mergeCell ref="I47:K49"/>
    <mergeCell ref="L44:M46"/>
    <mergeCell ref="O44:O46"/>
    <mergeCell ref="P45:P46"/>
    <mergeCell ref="L50:M52"/>
    <mergeCell ref="O50:O52"/>
    <mergeCell ref="P51:P52"/>
    <mergeCell ref="L47:M49"/>
    <mergeCell ref="O47:O49"/>
    <mergeCell ref="P48:P49"/>
    <mergeCell ref="A44:C46"/>
    <mergeCell ref="D44:E46"/>
    <mergeCell ref="F44:G46"/>
    <mergeCell ref="H44:H46"/>
    <mergeCell ref="I44:K46"/>
    <mergeCell ref="I38:K40"/>
    <mergeCell ref="L38:M40"/>
    <mergeCell ref="O38:O40"/>
    <mergeCell ref="P39:P40"/>
    <mergeCell ref="A41:C43"/>
    <mergeCell ref="D41:E43"/>
    <mergeCell ref="F41:G43"/>
    <mergeCell ref="H41:H43"/>
    <mergeCell ref="I41:K43"/>
    <mergeCell ref="L41:M43"/>
    <mergeCell ref="H38:H40"/>
    <mergeCell ref="O41:O43"/>
    <mergeCell ref="P42:P43"/>
    <mergeCell ref="D35:E37"/>
    <mergeCell ref="A35:C37"/>
    <mergeCell ref="A38:C40"/>
    <mergeCell ref="D38:E40"/>
    <mergeCell ref="F38:G40"/>
    <mergeCell ref="O35:O37"/>
    <mergeCell ref="P36:P37"/>
    <mergeCell ref="F35:G37"/>
    <mergeCell ref="H35:H37"/>
    <mergeCell ref="I35:K37"/>
    <mergeCell ref="L35:M37"/>
    <mergeCell ref="D34:E34"/>
    <mergeCell ref="A34:C34"/>
    <mergeCell ref="F34:G34"/>
    <mergeCell ref="I34:K34"/>
    <mergeCell ref="L34:M34"/>
    <mergeCell ref="A25:D25"/>
    <mergeCell ref="A26:D30"/>
    <mergeCell ref="M27:N27"/>
    <mergeCell ref="F29:K29"/>
    <mergeCell ref="F27:K27"/>
    <mergeCell ref="E25:G25"/>
    <mergeCell ref="H25:L25"/>
    <mergeCell ref="A24:D24"/>
    <mergeCell ref="E24:P24"/>
    <mergeCell ref="H10:I10"/>
    <mergeCell ref="K10:L10"/>
    <mergeCell ref="K11:L11"/>
    <mergeCell ref="K12:L12"/>
    <mergeCell ref="A15:P15"/>
    <mergeCell ref="A19:D19"/>
    <mergeCell ref="E19:P19"/>
    <mergeCell ref="A20:D20"/>
    <mergeCell ref="E20:P20"/>
    <mergeCell ref="M12:P12"/>
    <mergeCell ref="M10:P10"/>
    <mergeCell ref="M11:P11"/>
    <mergeCell ref="H7:I7"/>
    <mergeCell ref="K7:L7"/>
    <mergeCell ref="K8:L8"/>
    <mergeCell ref="K9:L9"/>
    <mergeCell ref="A1:P1"/>
    <mergeCell ref="O3:P3"/>
    <mergeCell ref="A5:B5"/>
    <mergeCell ref="A6:B6"/>
    <mergeCell ref="C6:E6"/>
    <mergeCell ref="C5:G5"/>
    <mergeCell ref="A4:G4"/>
    <mergeCell ref="M7:P7"/>
    <mergeCell ref="M8:P8"/>
    <mergeCell ref="M9:P9"/>
  </mergeCells>
  <phoneticPr fontId="3"/>
  <dataValidations count="3">
    <dataValidation type="list" allowBlank="1" sqref="H35 H38 H41 H44 H47 H50" xr:uid="{5911961A-624E-4988-AF21-61034554A0BC}">
      <formula1>"選択してください,男,女"</formula1>
    </dataValidation>
    <dataValidation type="list" allowBlank="1" sqref="O3:P3 H25" xr:uid="{74F06D3C-11D2-49AB-AD23-E14D49C2D960}">
      <formula1>"　　　　年　　月　　日"</formula1>
    </dataValidation>
    <dataValidation type="list" allowBlank="1" sqref="E25" xr:uid="{A83619AC-E8E1-47A0-B414-B73475E8D845}">
      <formula1>"　　　　年　　月　　日～"</formula1>
    </dataValidation>
  </dataValidations>
  <pageMargins left="0.70866141732283472" right="0.19685039370078741" top="0.39370078740157483" bottom="0.51181102362204722" header="0.31496062992125984" footer="0.31496062992125984"/>
  <pageSetup paperSize="9" orientation="portrait" blackAndWhite="1" verticalDpi="200" r:id="rId1"/>
  <headerFooter>
    <oddFooter>&amp;C&amp;P/&amp;N</oddFooter>
  </headerFooter>
  <drawing r:id="rId2"/>
  <extLst>
    <ext xmlns:x14="http://schemas.microsoft.com/office/spreadsheetml/2009/9/main" uri="{CCE6A557-97BC-4b89-ADB6-D9C93CAAB3DF}">
      <x14:dataValidations xmlns:xm="http://schemas.microsoft.com/office/excel/2006/main" count="1">
        <x14:dataValidation type="list" allowBlank="1" xr:uid="{EF49B799-20B2-4698-A14F-3963F2D4F203}">
          <x14:formula1>
            <xm:f>入力シート1!$B$4:$B$54</xm:f>
          </x14:formula1>
          <xm:sqref>M11:P11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85C96-72E5-4292-A725-4B7A1DE1CA99}">
  <dimension ref="A1:V72"/>
  <sheetViews>
    <sheetView showGridLines="0" view="pageBreakPreview" zoomScale="110" zoomScaleNormal="100" zoomScaleSheetLayoutView="110" zoomScalePageLayoutView="130" workbookViewId="0">
      <selection activeCell="Q12" sqref="Q12:U12"/>
    </sheetView>
  </sheetViews>
  <sheetFormatPr defaultColWidth="8.75" defaultRowHeight="7.5"/>
  <cols>
    <col min="1" max="1" width="0.83203125" style="6" customWidth="1"/>
    <col min="2" max="2" width="5.5" style="6" customWidth="1"/>
    <col min="3" max="3" width="4.5" style="6" customWidth="1"/>
    <col min="4" max="4" width="9.58203125" style="6" customWidth="1"/>
    <col min="5" max="5" width="0.83203125" style="6" customWidth="1"/>
    <col min="6" max="6" width="4.5" style="6" customWidth="1"/>
    <col min="7" max="7" width="1.33203125" style="6" customWidth="1"/>
    <col min="8" max="8" width="0.83203125" style="6" customWidth="1"/>
    <col min="9" max="10" width="2.75" style="6" customWidth="1"/>
    <col min="11" max="11" width="4.5" style="6" customWidth="1"/>
    <col min="12" max="12" width="1.83203125" style="6" customWidth="1"/>
    <col min="13" max="13" width="3.08203125" style="6" customWidth="1"/>
    <col min="14" max="14" width="5.5" style="6" customWidth="1"/>
    <col min="15" max="15" width="0.33203125" style="6" customWidth="1"/>
    <col min="16" max="16" width="2.75" style="6" customWidth="1"/>
    <col min="17" max="17" width="5.5" style="6" customWidth="1"/>
    <col min="18" max="18" width="2.25" style="6" customWidth="1"/>
    <col min="19" max="21" width="8.33203125" style="6" customWidth="1"/>
    <col min="22" max="22" width="0.83203125" style="6" customWidth="1"/>
    <col min="23" max="16384" width="8.75" style="6"/>
  </cols>
  <sheetData>
    <row r="1" spans="1:22" ht="22.5" customHeight="1">
      <c r="A1" s="1382" t="s">
        <v>464</v>
      </c>
      <c r="B1" s="1382"/>
      <c r="C1" s="1382"/>
      <c r="D1" s="1382"/>
      <c r="E1" s="1382"/>
      <c r="F1" s="1382"/>
      <c r="G1" s="1382"/>
      <c r="H1" s="1382"/>
      <c r="I1" s="1382"/>
      <c r="J1" s="1382"/>
      <c r="K1" s="1382"/>
      <c r="L1" s="1382"/>
      <c r="M1" s="1382"/>
      <c r="N1" s="1382"/>
      <c r="O1" s="1382"/>
      <c r="P1" s="1382"/>
      <c r="Q1" s="1382"/>
      <c r="R1" s="1382"/>
      <c r="S1" s="1382"/>
      <c r="T1" s="1382"/>
      <c r="U1" s="1382"/>
      <c r="V1" s="1382"/>
    </row>
    <row r="2" spans="1:22" s="41" customFormat="1" ht="17.149999999999999" customHeight="1">
      <c r="T2" s="1493" t="str">
        <f>IFERROR(VLOOKUP(Q12,入力シート1!$B$5:$AM$17,37,0),"")</f>
        <v/>
      </c>
      <c r="U2" s="1493"/>
      <c r="V2" s="1493"/>
    </row>
    <row r="3" spans="1:22" s="41" customFormat="1" ht="14.15" customHeight="1">
      <c r="A3" s="1494" t="str">
        <f>工事情報入力!C8</f>
        <v>株式会社波多野組</v>
      </c>
      <c r="B3" s="1494"/>
      <c r="C3" s="1494"/>
      <c r="D3" s="1494"/>
      <c r="E3" s="1494"/>
      <c r="F3" s="1494"/>
      <c r="G3" s="1494"/>
      <c r="H3" s="1494"/>
      <c r="I3" s="1494"/>
      <c r="J3" s="1494"/>
      <c r="K3" s="1494"/>
      <c r="N3" s="804" t="s">
        <v>1312</v>
      </c>
      <c r="O3" s="804"/>
      <c r="P3" s="804"/>
    </row>
    <row r="4" spans="1:22" s="41" customFormat="1" ht="11.25" customHeight="1">
      <c r="A4" s="64"/>
      <c r="B4" s="64"/>
      <c r="C4" s="1486" t="str">
        <f>工事情報入力!C6</f>
        <v>道路改良工事・道路橋りょう改築工事合併工事（●●・Ｒ▲-▲）（週休２日）</v>
      </c>
      <c r="D4" s="1486"/>
      <c r="E4" s="1486"/>
      <c r="F4" s="1486"/>
      <c r="G4" s="1486"/>
      <c r="H4" s="1486"/>
      <c r="I4" s="1486"/>
      <c r="J4" s="1486"/>
      <c r="K4" s="1486"/>
      <c r="L4" s="42"/>
      <c r="M4" s="42"/>
      <c r="N4" s="1479" t="s">
        <v>465</v>
      </c>
      <c r="O4" s="1479"/>
      <c r="P4" s="1479"/>
      <c r="Q4" s="1480" t="str">
        <f>工事情報入力!C30</f>
        <v/>
      </c>
      <c r="R4" s="1480"/>
      <c r="S4" s="1480"/>
      <c r="T4" s="1480"/>
      <c r="U4" s="1480"/>
    </row>
    <row r="5" spans="1:22" s="41" customFormat="1" ht="14.15" customHeight="1">
      <c r="A5" s="1483" t="s">
        <v>418</v>
      </c>
      <c r="B5" s="1483"/>
      <c r="C5" s="1487"/>
      <c r="D5" s="1487"/>
      <c r="E5" s="1487"/>
      <c r="F5" s="1487"/>
      <c r="G5" s="1487"/>
      <c r="H5" s="1487"/>
      <c r="I5" s="1487"/>
      <c r="J5" s="1487"/>
      <c r="K5" s="1487"/>
      <c r="L5" s="42"/>
      <c r="M5" s="42"/>
      <c r="N5" s="42"/>
      <c r="O5" s="42"/>
      <c r="P5" s="42"/>
      <c r="Q5" s="1480"/>
      <c r="R5" s="1480"/>
      <c r="S5" s="1480"/>
      <c r="T5" s="1480"/>
      <c r="U5" s="1480"/>
    </row>
    <row r="6" spans="1:22" s="41" customFormat="1" ht="17.149999999999999" customHeight="1">
      <c r="A6" s="1481" t="s">
        <v>417</v>
      </c>
      <c r="B6" s="1481"/>
      <c r="C6" s="1484" t="str">
        <f>工事情報入力!C10</f>
        <v>建設　太郎</v>
      </c>
      <c r="D6" s="1484"/>
      <c r="E6" s="1484"/>
      <c r="F6" s="1484"/>
      <c r="G6" s="1484"/>
      <c r="H6" s="1484"/>
      <c r="I6" s="1484"/>
      <c r="J6" s="1481" t="s">
        <v>0</v>
      </c>
      <c r="K6" s="42"/>
      <c r="L6" s="42"/>
      <c r="M6" s="59"/>
      <c r="N6" s="1479" t="s">
        <v>466</v>
      </c>
      <c r="O6" s="1479"/>
      <c r="P6" s="1479"/>
      <c r="Q6" s="1480" t="str">
        <f>工事情報入力!C26&amp;""</f>
        <v/>
      </c>
      <c r="R6" s="1480"/>
      <c r="S6" s="1480"/>
      <c r="T6" s="1480"/>
      <c r="U6" s="1480"/>
    </row>
    <row r="7" spans="1:22" s="41" customFormat="1" ht="5.9" customHeight="1">
      <c r="A7" s="1482"/>
      <c r="B7" s="1482"/>
      <c r="C7" s="1485"/>
      <c r="D7" s="1485"/>
      <c r="E7" s="1485"/>
      <c r="F7" s="1485"/>
      <c r="G7" s="1485"/>
      <c r="H7" s="1485"/>
      <c r="I7" s="1485"/>
      <c r="J7" s="1482"/>
      <c r="K7" s="42"/>
      <c r="L7" s="42"/>
      <c r="M7" s="59"/>
      <c r="N7" s="1495" t="s">
        <v>414</v>
      </c>
      <c r="O7" s="1495"/>
      <c r="P7" s="1495"/>
      <c r="Q7" s="1489" t="str">
        <f>工事情報入力!C28</f>
        <v/>
      </c>
      <c r="R7" s="1489"/>
      <c r="S7" s="1489"/>
      <c r="T7" s="1489"/>
      <c r="U7" s="1489"/>
    </row>
    <row r="8" spans="1:22" s="41" customFormat="1" ht="5.9" customHeight="1">
      <c r="A8" s="65"/>
      <c r="B8" s="65"/>
      <c r="C8" s="112"/>
      <c r="D8" s="112"/>
      <c r="E8" s="112"/>
      <c r="F8" s="112"/>
      <c r="G8" s="112"/>
      <c r="H8" s="112"/>
      <c r="I8" s="112"/>
      <c r="J8" s="65"/>
      <c r="K8" s="62"/>
      <c r="L8" s="62"/>
      <c r="M8" s="63"/>
      <c r="N8" s="1495"/>
      <c r="O8" s="1495"/>
      <c r="P8" s="1495"/>
      <c r="Q8" s="1489"/>
      <c r="R8" s="1489"/>
      <c r="S8" s="1489"/>
      <c r="T8" s="1489"/>
      <c r="U8" s="1489"/>
    </row>
    <row r="9" spans="1:22" s="41" customFormat="1" ht="8.5" customHeight="1">
      <c r="K9" s="62"/>
      <c r="L9" s="62"/>
      <c r="M9" s="63"/>
      <c r="N9" s="63"/>
      <c r="O9" s="63"/>
      <c r="P9" s="63"/>
    </row>
    <row r="10" spans="1:22" s="41" customFormat="1" ht="17.149999999999999" customHeight="1">
      <c r="K10" s="62"/>
      <c r="L10" s="62"/>
      <c r="M10" s="63"/>
      <c r="N10" s="1490" t="str">
        <f>IFERROR(INDEX(入力シート1!$A$4:$A$54, MATCH(Q12, 入力シート1!$B$4:$B$54, 0)),"")</f>
        <v/>
      </c>
      <c r="O10" s="1490"/>
      <c r="P10" s="1490"/>
    </row>
    <row r="11" spans="1:22" s="41" customFormat="1" ht="17.149999999999999" customHeight="1">
      <c r="H11" s="61"/>
      <c r="I11" s="61"/>
      <c r="K11" s="62"/>
      <c r="L11" s="62"/>
      <c r="M11" s="63"/>
      <c r="N11" s="1491" t="s">
        <v>465</v>
      </c>
      <c r="O11" s="1491"/>
      <c r="P11" s="1491"/>
      <c r="Q11" s="1480" t="str">
        <f>IFERROR(VLOOKUP(Q12,入力シート1!$B$5:$AM$17,5,0),"")</f>
        <v/>
      </c>
      <c r="R11" s="1480"/>
      <c r="S11" s="1480"/>
      <c r="T11" s="1480"/>
      <c r="U11" s="1480"/>
    </row>
    <row r="12" spans="1:22" s="41" customFormat="1" ht="17.149999999999999" customHeight="1">
      <c r="K12" s="62"/>
      <c r="L12" s="62"/>
      <c r="M12" s="63"/>
      <c r="N12" s="1491" t="s">
        <v>466</v>
      </c>
      <c r="O12" s="1491"/>
      <c r="P12" s="1491"/>
      <c r="Q12" s="1488"/>
      <c r="R12" s="1488"/>
      <c r="S12" s="1488"/>
      <c r="T12" s="1488"/>
      <c r="U12" s="1488"/>
    </row>
    <row r="13" spans="1:22" s="41" customFormat="1" ht="17.149999999999999" customHeight="1">
      <c r="H13" s="42"/>
      <c r="I13" s="42"/>
      <c r="J13" s="42"/>
      <c r="K13" s="62"/>
      <c r="L13" s="62"/>
      <c r="M13" s="63"/>
      <c r="N13" s="1491" t="s">
        <v>414</v>
      </c>
      <c r="O13" s="1491"/>
      <c r="P13" s="1491"/>
      <c r="Q13" s="1480" t="str">
        <f>IFERROR(VLOOKUP(Q12,入力シート1!$B$5:$AM$17,3,0),"")</f>
        <v/>
      </c>
      <c r="R13" s="1480"/>
      <c r="S13" s="1480"/>
      <c r="T13" s="1480"/>
      <c r="U13" s="1480"/>
    </row>
    <row r="14" spans="1:22" s="41" customFormat="1" ht="14.15" customHeight="1">
      <c r="B14" s="41" t="s">
        <v>467</v>
      </c>
    </row>
    <row r="15" spans="1:22" s="41" customFormat="1" ht="14.15" customHeight="1"/>
    <row r="16" spans="1:22" s="41" customFormat="1" ht="14.15" customHeight="1">
      <c r="B16" s="41" t="s">
        <v>468</v>
      </c>
    </row>
    <row r="17" spans="1:21" s="41" customFormat="1" ht="22.5" customHeight="1">
      <c r="B17" s="1405" t="s">
        <v>436</v>
      </c>
      <c r="C17" s="1405"/>
      <c r="D17" s="1405"/>
      <c r="E17" s="1405"/>
      <c r="F17" s="1409" t="str">
        <f>工事情報入力!C6</f>
        <v>道路改良工事・道路橋りょう改築工事合併工事（●●・Ｒ▲-▲）（週休２日）</v>
      </c>
      <c r="G17" s="1410"/>
      <c r="H17" s="1410"/>
      <c r="I17" s="1410"/>
      <c r="J17" s="1410"/>
      <c r="K17" s="1410"/>
      <c r="L17" s="1410"/>
      <c r="M17" s="1410"/>
      <c r="N17" s="1410"/>
      <c r="O17" s="1410"/>
      <c r="P17" s="1410"/>
      <c r="Q17" s="1410"/>
      <c r="R17" s="1410"/>
      <c r="S17" s="1410"/>
      <c r="T17" s="1410"/>
      <c r="U17" s="1410"/>
    </row>
    <row r="18" spans="1:21" s="41" customFormat="1" ht="22.5" customHeight="1">
      <c r="A18" s="30"/>
      <c r="B18" s="1405" t="s">
        <v>437</v>
      </c>
      <c r="C18" s="1405"/>
      <c r="D18" s="1405"/>
      <c r="E18" s="1405"/>
      <c r="F18" s="1410" t="str">
        <f>工事情報入力!C22</f>
        <v>愛知県豊川市御津町地内</v>
      </c>
      <c r="G18" s="1410"/>
      <c r="H18" s="1410"/>
      <c r="I18" s="1410"/>
      <c r="J18" s="1410"/>
      <c r="K18" s="1410"/>
      <c r="L18" s="1410"/>
      <c r="M18" s="1410"/>
      <c r="N18" s="1410"/>
      <c r="O18" s="1410"/>
      <c r="P18" s="1410"/>
      <c r="Q18" s="1410"/>
      <c r="R18" s="1410"/>
      <c r="S18" s="1410"/>
      <c r="T18" s="1410"/>
      <c r="U18" s="1410"/>
    </row>
    <row r="19" spans="1:21" s="41" customFormat="1" ht="8.5" customHeight="1">
      <c r="A19" s="30"/>
    </row>
    <row r="20" spans="1:21" s="41" customFormat="1" ht="14.15" customHeight="1">
      <c r="B20" s="41" t="s">
        <v>469</v>
      </c>
      <c r="E20" s="60"/>
    </row>
    <row r="21" spans="1:21" s="41" customFormat="1" ht="22.5" customHeight="1">
      <c r="B21" s="1405" t="s">
        <v>470</v>
      </c>
      <c r="C21" s="1405"/>
      <c r="D21" s="1405"/>
      <c r="E21" s="1405"/>
      <c r="F21" s="1460"/>
      <c r="G21" s="1460"/>
      <c r="H21" s="1460"/>
      <c r="I21" s="1460"/>
      <c r="J21" s="1460"/>
      <c r="K21" s="1460"/>
      <c r="L21" s="1460"/>
      <c r="M21" s="1460"/>
      <c r="N21" s="1460"/>
      <c r="O21" s="1460"/>
      <c r="P21" s="1460"/>
      <c r="Q21" s="1460"/>
      <c r="R21" s="1460"/>
      <c r="S21" s="1460"/>
      <c r="T21" s="1460"/>
      <c r="U21" s="1460"/>
    </row>
    <row r="22" spans="1:21" s="41" customFormat="1" ht="22.5" customHeight="1">
      <c r="B22" s="1473" t="s">
        <v>471</v>
      </c>
      <c r="C22" s="1405"/>
      <c r="D22" s="1405"/>
      <c r="E22" s="1405"/>
      <c r="F22" s="1478" t="s">
        <v>476</v>
      </c>
      <c r="G22" s="1474"/>
      <c r="H22" s="1492" t="s">
        <v>241</v>
      </c>
      <c r="I22" s="1492"/>
      <c r="J22" s="1492"/>
      <c r="K22" s="1492"/>
      <c r="L22" s="1492"/>
      <c r="M22" s="1492"/>
      <c r="N22" s="1492"/>
      <c r="O22" s="1474" t="s">
        <v>477</v>
      </c>
      <c r="P22" s="1474"/>
      <c r="Q22" s="1474" t="s">
        <v>478</v>
      </c>
      <c r="R22" s="1474"/>
      <c r="S22" s="1476"/>
      <c r="T22" s="1476"/>
      <c r="U22" s="1477"/>
    </row>
    <row r="23" spans="1:21" s="41" customFormat="1" ht="22.5" customHeight="1">
      <c r="A23" s="30"/>
      <c r="B23" s="1405" t="s">
        <v>472</v>
      </c>
      <c r="C23" s="1405"/>
      <c r="D23" s="1405"/>
      <c r="E23" s="1405"/>
      <c r="F23" s="1478" t="s">
        <v>442</v>
      </c>
      <c r="G23" s="1474"/>
      <c r="H23" s="1475"/>
      <c r="I23" s="1475"/>
      <c r="J23" s="1475"/>
      <c r="K23" s="1475"/>
      <c r="L23" s="1475"/>
      <c r="M23" s="1475"/>
      <c r="N23" s="1475"/>
      <c r="O23" s="1474" t="s">
        <v>31</v>
      </c>
      <c r="P23" s="1474"/>
      <c r="Q23" s="1476"/>
      <c r="R23" s="1476"/>
      <c r="S23" s="1476"/>
      <c r="T23" s="1476"/>
      <c r="U23" s="1477"/>
    </row>
    <row r="24" spans="1:21" s="41" customFormat="1" ht="22.5" customHeight="1">
      <c r="A24" s="30"/>
      <c r="B24" s="1405" t="s">
        <v>473</v>
      </c>
      <c r="C24" s="1405"/>
      <c r="D24" s="1405"/>
      <c r="E24" s="1405"/>
      <c r="F24" s="1478" t="s">
        <v>442</v>
      </c>
      <c r="G24" s="1474"/>
      <c r="H24" s="1475"/>
      <c r="I24" s="1475"/>
      <c r="J24" s="1475"/>
      <c r="K24" s="1475"/>
      <c r="L24" s="1475"/>
      <c r="M24" s="1475"/>
      <c r="N24" s="1475"/>
      <c r="O24" s="1474" t="s">
        <v>31</v>
      </c>
      <c r="P24" s="1474"/>
      <c r="Q24" s="1476"/>
      <c r="R24" s="1476"/>
      <c r="S24" s="1476"/>
      <c r="T24" s="1476"/>
      <c r="U24" s="1477"/>
    </row>
    <row r="25" spans="1:21" s="41" customFormat="1" ht="22.5" customHeight="1">
      <c r="B25" s="1405" t="s">
        <v>439</v>
      </c>
      <c r="C25" s="1405"/>
      <c r="D25" s="1405"/>
      <c r="E25" s="1405"/>
      <c r="F25" s="1460"/>
      <c r="G25" s="1460"/>
      <c r="H25" s="1460"/>
      <c r="I25" s="1460"/>
      <c r="J25" s="1460"/>
      <c r="K25" s="1460"/>
      <c r="L25" s="1460"/>
      <c r="M25" s="1460"/>
      <c r="N25" s="1460"/>
      <c r="O25" s="1460"/>
      <c r="P25" s="1460"/>
      <c r="Q25" s="1460"/>
      <c r="R25" s="1460"/>
      <c r="S25" s="1460"/>
      <c r="T25" s="1460"/>
      <c r="U25" s="1460"/>
    </row>
    <row r="26" spans="1:21" s="41" customFormat="1" ht="22.5" customHeight="1">
      <c r="B26" s="1405" t="s">
        <v>474</v>
      </c>
      <c r="C26" s="1405"/>
      <c r="D26" s="1405"/>
      <c r="E26" s="1405"/>
      <c r="F26" s="1460"/>
      <c r="G26" s="1460"/>
      <c r="H26" s="1460"/>
      <c r="I26" s="1460"/>
      <c r="J26" s="1460"/>
      <c r="K26" s="1460"/>
      <c r="L26" s="1460"/>
      <c r="M26" s="1460"/>
      <c r="N26" s="1460"/>
      <c r="O26" s="1460"/>
      <c r="P26" s="1460"/>
      <c r="Q26" s="1460"/>
      <c r="R26" s="1460"/>
      <c r="S26" s="1460"/>
      <c r="T26" s="1460"/>
      <c r="U26" s="1460"/>
    </row>
    <row r="27" spans="1:21" s="41" customFormat="1" ht="22.5" customHeight="1">
      <c r="B27" s="1405" t="s">
        <v>475</v>
      </c>
      <c r="C27" s="1405"/>
      <c r="D27" s="1405"/>
      <c r="E27" s="1405"/>
      <c r="F27" s="1460"/>
      <c r="G27" s="1460"/>
      <c r="H27" s="1460"/>
      <c r="I27" s="1460"/>
      <c r="J27" s="1460"/>
      <c r="K27" s="1460"/>
      <c r="L27" s="1460"/>
      <c r="M27" s="1460"/>
      <c r="N27" s="1460"/>
      <c r="O27" s="1460"/>
      <c r="P27" s="1460"/>
      <c r="Q27" s="1460"/>
      <c r="R27" s="1460"/>
      <c r="S27" s="1460"/>
      <c r="T27" s="1460"/>
      <c r="U27" s="1460"/>
    </row>
    <row r="28" spans="1:21" s="41" customFormat="1" ht="8.5" customHeight="1">
      <c r="A28" s="30"/>
    </row>
    <row r="29" spans="1:21" s="41" customFormat="1" ht="14.15" customHeight="1">
      <c r="B29" s="41" t="s">
        <v>479</v>
      </c>
      <c r="E29" s="60"/>
    </row>
    <row r="30" spans="1:21" s="41" customFormat="1" ht="31.4" customHeight="1">
      <c r="B30" s="1424" t="s">
        <v>31</v>
      </c>
      <c r="C30" s="1424"/>
      <c r="D30" s="54" t="s">
        <v>445</v>
      </c>
      <c r="E30" s="1424" t="s">
        <v>215</v>
      </c>
      <c r="F30" s="1424"/>
      <c r="G30" s="1424"/>
      <c r="H30" s="1424"/>
      <c r="I30" s="66" t="s">
        <v>446</v>
      </c>
      <c r="J30" s="1424" t="s">
        <v>447</v>
      </c>
      <c r="K30" s="1424"/>
      <c r="L30" s="1424"/>
      <c r="M30" s="1448" t="s">
        <v>1326</v>
      </c>
      <c r="N30" s="1450"/>
      <c r="O30" s="1448" t="s">
        <v>449</v>
      </c>
      <c r="P30" s="1449"/>
      <c r="Q30" s="1450"/>
      <c r="R30" s="1424" t="s">
        <v>480</v>
      </c>
      <c r="S30" s="1424"/>
      <c r="T30" s="55" t="s">
        <v>450</v>
      </c>
      <c r="U30" s="55" t="s">
        <v>481</v>
      </c>
    </row>
    <row r="31" spans="1:21" s="41" customFormat="1" ht="11.25" customHeight="1">
      <c r="B31" s="1439"/>
      <c r="C31" s="1440"/>
      <c r="D31" s="1439"/>
      <c r="E31" s="1451"/>
      <c r="F31" s="1452"/>
      <c r="G31" s="1452"/>
      <c r="H31" s="1453"/>
      <c r="I31" s="1436"/>
      <c r="J31" s="1464"/>
      <c r="K31" s="1470"/>
      <c r="L31" s="1465"/>
      <c r="M31" s="1464"/>
      <c r="N31" s="1465"/>
      <c r="O31" s="1451"/>
      <c r="P31" s="1452"/>
      <c r="Q31" s="1453"/>
      <c r="R31" s="1451"/>
      <c r="S31" s="1453"/>
      <c r="T31" s="1461"/>
      <c r="U31" s="67" t="s">
        <v>452</v>
      </c>
    </row>
    <row r="32" spans="1:21" s="41" customFormat="1" ht="8.5" customHeight="1">
      <c r="B32" s="1442"/>
      <c r="C32" s="1443"/>
      <c r="D32" s="1442"/>
      <c r="E32" s="1454"/>
      <c r="F32" s="1455"/>
      <c r="G32" s="1455"/>
      <c r="H32" s="1456"/>
      <c r="I32" s="1437"/>
      <c r="J32" s="1466"/>
      <c r="K32" s="1471"/>
      <c r="L32" s="1467"/>
      <c r="M32" s="1466"/>
      <c r="N32" s="1467"/>
      <c r="O32" s="786" t="s">
        <v>128</v>
      </c>
      <c r="P32" s="787"/>
      <c r="Q32" s="788"/>
      <c r="R32" s="1454"/>
      <c r="S32" s="1456"/>
      <c r="T32" s="1462"/>
      <c r="U32" s="1462"/>
    </row>
    <row r="33" spans="1:21" s="41" customFormat="1" ht="11.25" customHeight="1">
      <c r="A33" s="30"/>
      <c r="B33" s="1445"/>
      <c r="C33" s="1446"/>
      <c r="D33" s="1445"/>
      <c r="E33" s="1457"/>
      <c r="F33" s="1458"/>
      <c r="G33" s="1458"/>
      <c r="H33" s="1459"/>
      <c r="I33" s="1438"/>
      <c r="J33" s="1468"/>
      <c r="K33" s="1472"/>
      <c r="L33" s="1469"/>
      <c r="M33" s="1468"/>
      <c r="N33" s="1469"/>
      <c r="O33" s="1457"/>
      <c r="P33" s="1458"/>
      <c r="Q33" s="1459"/>
      <c r="R33" s="1457"/>
      <c r="S33" s="1459"/>
      <c r="T33" s="1463"/>
      <c r="U33" s="1463"/>
    </row>
    <row r="34" spans="1:21" s="41" customFormat="1" ht="11.25" customHeight="1">
      <c r="B34" s="1439"/>
      <c r="C34" s="1440"/>
      <c r="D34" s="1439"/>
      <c r="E34" s="1451"/>
      <c r="F34" s="1452"/>
      <c r="G34" s="1452"/>
      <c r="H34" s="1453"/>
      <c r="I34" s="1436"/>
      <c r="J34" s="1464"/>
      <c r="K34" s="1470"/>
      <c r="L34" s="1465"/>
      <c r="M34" s="1464"/>
      <c r="N34" s="1465"/>
      <c r="O34" s="1451"/>
      <c r="P34" s="1452"/>
      <c r="Q34" s="1453"/>
      <c r="R34" s="1451"/>
      <c r="S34" s="1453"/>
      <c r="T34" s="1461"/>
      <c r="U34" s="67" t="s">
        <v>452</v>
      </c>
    </row>
    <row r="35" spans="1:21" s="41" customFormat="1" ht="8.5" customHeight="1">
      <c r="B35" s="1442"/>
      <c r="C35" s="1443"/>
      <c r="D35" s="1442"/>
      <c r="E35" s="1454"/>
      <c r="F35" s="1455"/>
      <c r="G35" s="1455"/>
      <c r="H35" s="1456"/>
      <c r="I35" s="1437"/>
      <c r="J35" s="1466"/>
      <c r="K35" s="1471"/>
      <c r="L35" s="1467"/>
      <c r="M35" s="1466"/>
      <c r="N35" s="1467"/>
      <c r="O35" s="786" t="s">
        <v>128</v>
      </c>
      <c r="P35" s="787"/>
      <c r="Q35" s="788"/>
      <c r="R35" s="1454"/>
      <c r="S35" s="1456"/>
      <c r="T35" s="1462"/>
      <c r="U35" s="1462"/>
    </row>
    <row r="36" spans="1:21" s="41" customFormat="1" ht="11.25" customHeight="1">
      <c r="A36" s="30"/>
      <c r="B36" s="1445"/>
      <c r="C36" s="1446"/>
      <c r="D36" s="1445"/>
      <c r="E36" s="1457"/>
      <c r="F36" s="1458"/>
      <c r="G36" s="1458"/>
      <c r="H36" s="1459"/>
      <c r="I36" s="1438"/>
      <c r="J36" s="1468"/>
      <c r="K36" s="1472"/>
      <c r="L36" s="1469"/>
      <c r="M36" s="1468"/>
      <c r="N36" s="1469"/>
      <c r="O36" s="1457"/>
      <c r="P36" s="1458"/>
      <c r="Q36" s="1459"/>
      <c r="R36" s="1457"/>
      <c r="S36" s="1459"/>
      <c r="T36" s="1463"/>
      <c r="U36" s="1463"/>
    </row>
    <row r="37" spans="1:21" s="41" customFormat="1" ht="11.25" customHeight="1">
      <c r="B37" s="1439"/>
      <c r="C37" s="1440"/>
      <c r="D37" s="1439"/>
      <c r="E37" s="1451"/>
      <c r="F37" s="1452"/>
      <c r="G37" s="1452"/>
      <c r="H37" s="1453"/>
      <c r="I37" s="1436"/>
      <c r="J37" s="1464"/>
      <c r="K37" s="1470"/>
      <c r="L37" s="1465"/>
      <c r="M37" s="1464"/>
      <c r="N37" s="1465"/>
      <c r="O37" s="1451"/>
      <c r="P37" s="1452"/>
      <c r="Q37" s="1453"/>
      <c r="R37" s="1451"/>
      <c r="S37" s="1453"/>
      <c r="T37" s="1461"/>
      <c r="U37" s="67" t="s">
        <v>452</v>
      </c>
    </row>
    <row r="38" spans="1:21" s="41" customFormat="1" ht="8.5" customHeight="1">
      <c r="B38" s="1442"/>
      <c r="C38" s="1443"/>
      <c r="D38" s="1442"/>
      <c r="E38" s="1454"/>
      <c r="F38" s="1455"/>
      <c r="G38" s="1455"/>
      <c r="H38" s="1456"/>
      <c r="I38" s="1437"/>
      <c r="J38" s="1466"/>
      <c r="K38" s="1471"/>
      <c r="L38" s="1467"/>
      <c r="M38" s="1466"/>
      <c r="N38" s="1467"/>
      <c r="O38" s="786" t="s">
        <v>128</v>
      </c>
      <c r="P38" s="787"/>
      <c r="Q38" s="788"/>
      <c r="R38" s="1454"/>
      <c r="S38" s="1456"/>
      <c r="T38" s="1462"/>
      <c r="U38" s="1462"/>
    </row>
    <row r="39" spans="1:21" s="41" customFormat="1" ht="11.25" customHeight="1">
      <c r="A39" s="30"/>
      <c r="B39" s="1445"/>
      <c r="C39" s="1446"/>
      <c r="D39" s="1445"/>
      <c r="E39" s="1457"/>
      <c r="F39" s="1458"/>
      <c r="G39" s="1458"/>
      <c r="H39" s="1459"/>
      <c r="I39" s="1438"/>
      <c r="J39" s="1468"/>
      <c r="K39" s="1472"/>
      <c r="L39" s="1469"/>
      <c r="M39" s="1468"/>
      <c r="N39" s="1469"/>
      <c r="O39" s="1457"/>
      <c r="P39" s="1458"/>
      <c r="Q39" s="1459"/>
      <c r="R39" s="1457"/>
      <c r="S39" s="1459"/>
      <c r="T39" s="1463"/>
      <c r="U39" s="1463"/>
    </row>
    <row r="40" spans="1:21" s="41" customFormat="1" ht="11.25" customHeight="1">
      <c r="B40" s="1439"/>
      <c r="C40" s="1440"/>
      <c r="D40" s="1439"/>
      <c r="E40" s="1451"/>
      <c r="F40" s="1452"/>
      <c r="G40" s="1452"/>
      <c r="H40" s="1453"/>
      <c r="I40" s="1436"/>
      <c r="J40" s="1464"/>
      <c r="K40" s="1470"/>
      <c r="L40" s="1465"/>
      <c r="M40" s="1464"/>
      <c r="N40" s="1465"/>
      <c r="O40" s="1451"/>
      <c r="P40" s="1452"/>
      <c r="Q40" s="1453"/>
      <c r="R40" s="1451"/>
      <c r="S40" s="1453"/>
      <c r="T40" s="1461"/>
      <c r="U40" s="67" t="s">
        <v>452</v>
      </c>
    </row>
    <row r="41" spans="1:21" s="41" customFormat="1" ht="8.5" customHeight="1">
      <c r="B41" s="1442"/>
      <c r="C41" s="1443"/>
      <c r="D41" s="1442"/>
      <c r="E41" s="1454"/>
      <c r="F41" s="1455"/>
      <c r="G41" s="1455"/>
      <c r="H41" s="1456"/>
      <c r="I41" s="1437"/>
      <c r="J41" s="1466"/>
      <c r="K41" s="1471"/>
      <c r="L41" s="1467"/>
      <c r="M41" s="1466"/>
      <c r="N41" s="1467"/>
      <c r="O41" s="786" t="s">
        <v>128</v>
      </c>
      <c r="P41" s="787"/>
      <c r="Q41" s="788"/>
      <c r="R41" s="1454"/>
      <c r="S41" s="1456"/>
      <c r="T41" s="1462"/>
      <c r="U41" s="1462"/>
    </row>
    <row r="42" spans="1:21" s="41" customFormat="1" ht="11.25" customHeight="1">
      <c r="A42" s="30"/>
      <c r="B42" s="1445"/>
      <c r="C42" s="1446"/>
      <c r="D42" s="1445"/>
      <c r="E42" s="1457"/>
      <c r="F42" s="1458"/>
      <c r="G42" s="1458"/>
      <c r="H42" s="1459"/>
      <c r="I42" s="1438"/>
      <c r="J42" s="1468"/>
      <c r="K42" s="1472"/>
      <c r="L42" s="1469"/>
      <c r="M42" s="1468"/>
      <c r="N42" s="1469"/>
      <c r="O42" s="1457"/>
      <c r="P42" s="1458"/>
      <c r="Q42" s="1459"/>
      <c r="R42" s="1457"/>
      <c r="S42" s="1459"/>
      <c r="T42" s="1463"/>
      <c r="U42" s="1463"/>
    </row>
    <row r="43" spans="1:21" s="41" customFormat="1" ht="11.25" customHeight="1">
      <c r="B43" s="1439"/>
      <c r="C43" s="1440"/>
      <c r="D43" s="1439"/>
      <c r="E43" s="1451"/>
      <c r="F43" s="1452"/>
      <c r="G43" s="1452"/>
      <c r="H43" s="1453"/>
      <c r="I43" s="1436"/>
      <c r="J43" s="1464"/>
      <c r="K43" s="1470"/>
      <c r="L43" s="1465"/>
      <c r="M43" s="1464"/>
      <c r="N43" s="1465"/>
      <c r="O43" s="1451"/>
      <c r="P43" s="1452"/>
      <c r="Q43" s="1453"/>
      <c r="R43" s="1451"/>
      <c r="S43" s="1453"/>
      <c r="T43" s="1461"/>
      <c r="U43" s="67" t="s">
        <v>452</v>
      </c>
    </row>
    <row r="44" spans="1:21" s="41" customFormat="1" ht="8.5" customHeight="1">
      <c r="B44" s="1442"/>
      <c r="C44" s="1443"/>
      <c r="D44" s="1442"/>
      <c r="E44" s="1454"/>
      <c r="F44" s="1455"/>
      <c r="G44" s="1455"/>
      <c r="H44" s="1456"/>
      <c r="I44" s="1437"/>
      <c r="J44" s="1466"/>
      <c r="K44" s="1471"/>
      <c r="L44" s="1467"/>
      <c r="M44" s="1466"/>
      <c r="N44" s="1467"/>
      <c r="O44" s="786" t="s">
        <v>128</v>
      </c>
      <c r="P44" s="787"/>
      <c r="Q44" s="788"/>
      <c r="R44" s="1454"/>
      <c r="S44" s="1456"/>
      <c r="T44" s="1462"/>
      <c r="U44" s="1462"/>
    </row>
    <row r="45" spans="1:21" s="41" customFormat="1" ht="11.25" customHeight="1">
      <c r="A45" s="30"/>
      <c r="B45" s="1445"/>
      <c r="C45" s="1446"/>
      <c r="D45" s="1445"/>
      <c r="E45" s="1457"/>
      <c r="F45" s="1458"/>
      <c r="G45" s="1458"/>
      <c r="H45" s="1459"/>
      <c r="I45" s="1438"/>
      <c r="J45" s="1468"/>
      <c r="K45" s="1472"/>
      <c r="L45" s="1469"/>
      <c r="M45" s="1468"/>
      <c r="N45" s="1469"/>
      <c r="O45" s="1457"/>
      <c r="P45" s="1458"/>
      <c r="Q45" s="1459"/>
      <c r="R45" s="1457"/>
      <c r="S45" s="1459"/>
      <c r="T45" s="1463"/>
      <c r="U45" s="1463"/>
    </row>
    <row r="46" spans="1:21" s="41" customFormat="1" ht="11.25" customHeight="1">
      <c r="B46" s="1439"/>
      <c r="C46" s="1440"/>
      <c r="D46" s="1439"/>
      <c r="E46" s="1451"/>
      <c r="F46" s="1452"/>
      <c r="G46" s="1452"/>
      <c r="H46" s="1453"/>
      <c r="I46" s="1436"/>
      <c r="J46" s="1464"/>
      <c r="K46" s="1470"/>
      <c r="L46" s="1465"/>
      <c r="M46" s="1464"/>
      <c r="N46" s="1465"/>
      <c r="O46" s="1451"/>
      <c r="P46" s="1452"/>
      <c r="Q46" s="1453"/>
      <c r="R46" s="1451"/>
      <c r="S46" s="1453"/>
      <c r="T46" s="1461"/>
      <c r="U46" s="67" t="s">
        <v>452</v>
      </c>
    </row>
    <row r="47" spans="1:21" s="41" customFormat="1" ht="8.5" customHeight="1">
      <c r="B47" s="1442"/>
      <c r="C47" s="1443"/>
      <c r="D47" s="1442"/>
      <c r="E47" s="1454"/>
      <c r="F47" s="1455"/>
      <c r="G47" s="1455"/>
      <c r="H47" s="1456"/>
      <c r="I47" s="1437"/>
      <c r="J47" s="1466"/>
      <c r="K47" s="1471"/>
      <c r="L47" s="1467"/>
      <c r="M47" s="1466"/>
      <c r="N47" s="1467"/>
      <c r="O47" s="786" t="s">
        <v>128</v>
      </c>
      <c r="P47" s="787"/>
      <c r="Q47" s="788"/>
      <c r="R47" s="1454"/>
      <c r="S47" s="1456"/>
      <c r="T47" s="1462"/>
      <c r="U47" s="1462"/>
    </row>
    <row r="48" spans="1:21" s="41" customFormat="1" ht="11.25" customHeight="1">
      <c r="A48" s="30"/>
      <c r="B48" s="1445"/>
      <c r="C48" s="1446"/>
      <c r="D48" s="1445"/>
      <c r="E48" s="1457"/>
      <c r="F48" s="1458"/>
      <c r="G48" s="1458"/>
      <c r="H48" s="1459"/>
      <c r="I48" s="1438"/>
      <c r="J48" s="1468"/>
      <c r="K48" s="1472"/>
      <c r="L48" s="1469"/>
      <c r="M48" s="1468"/>
      <c r="N48" s="1469"/>
      <c r="O48" s="1457"/>
      <c r="P48" s="1458"/>
      <c r="Q48" s="1459"/>
      <c r="R48" s="1457"/>
      <c r="S48" s="1459"/>
      <c r="T48" s="1463"/>
      <c r="U48" s="1463"/>
    </row>
    <row r="49" spans="1:21" s="41" customFormat="1" ht="11.25" customHeight="1">
      <c r="B49" s="1439"/>
      <c r="C49" s="1440"/>
      <c r="D49" s="1439"/>
      <c r="E49" s="1451"/>
      <c r="F49" s="1452"/>
      <c r="G49" s="1452"/>
      <c r="H49" s="1453"/>
      <c r="I49" s="1436"/>
      <c r="J49" s="1464"/>
      <c r="K49" s="1470"/>
      <c r="L49" s="1465"/>
      <c r="M49" s="1464"/>
      <c r="N49" s="1465"/>
      <c r="O49" s="1451"/>
      <c r="P49" s="1452"/>
      <c r="Q49" s="1453"/>
      <c r="R49" s="1451"/>
      <c r="S49" s="1453"/>
      <c r="T49" s="1461"/>
      <c r="U49" s="67" t="s">
        <v>452</v>
      </c>
    </row>
    <row r="50" spans="1:21" s="41" customFormat="1" ht="8.5" customHeight="1">
      <c r="B50" s="1442"/>
      <c r="C50" s="1443"/>
      <c r="D50" s="1442"/>
      <c r="E50" s="1454"/>
      <c r="F50" s="1455"/>
      <c r="G50" s="1455"/>
      <c r="H50" s="1456"/>
      <c r="I50" s="1437"/>
      <c r="J50" s="1466"/>
      <c r="K50" s="1471"/>
      <c r="L50" s="1467"/>
      <c r="M50" s="1466"/>
      <c r="N50" s="1467"/>
      <c r="O50" s="786" t="s">
        <v>128</v>
      </c>
      <c r="P50" s="787"/>
      <c r="Q50" s="788"/>
      <c r="R50" s="1454"/>
      <c r="S50" s="1456"/>
      <c r="T50" s="1462"/>
      <c r="U50" s="1462"/>
    </row>
    <row r="51" spans="1:21" s="41" customFormat="1" ht="11.25" customHeight="1">
      <c r="A51" s="30"/>
      <c r="B51" s="1445"/>
      <c r="C51" s="1446"/>
      <c r="D51" s="1445"/>
      <c r="E51" s="1457"/>
      <c r="F51" s="1458"/>
      <c r="G51" s="1458"/>
      <c r="H51" s="1459"/>
      <c r="I51" s="1438"/>
      <c r="J51" s="1468"/>
      <c r="K51" s="1472"/>
      <c r="L51" s="1469"/>
      <c r="M51" s="1468"/>
      <c r="N51" s="1469"/>
      <c r="O51" s="1457"/>
      <c r="P51" s="1458"/>
      <c r="Q51" s="1459"/>
      <c r="R51" s="1457"/>
      <c r="S51" s="1459"/>
      <c r="T51" s="1463"/>
      <c r="U51" s="1463"/>
    </row>
    <row r="52" spans="1:21" s="41" customFormat="1" ht="13.5" customHeight="1"/>
    <row r="53" spans="1:21" s="41" customFormat="1" ht="9.5">
      <c r="A53" s="41" t="s">
        <v>426</v>
      </c>
    </row>
    <row r="54" spans="1:21" s="41" customFormat="1" ht="9.5">
      <c r="C54" s="58" t="s">
        <v>453</v>
      </c>
      <c r="D54" s="41" t="s">
        <v>458</v>
      </c>
    </row>
    <row r="55" spans="1:21" s="41" customFormat="1" ht="9.5">
      <c r="D55" s="41" t="s">
        <v>459</v>
      </c>
    </row>
    <row r="56" spans="1:21" s="41" customFormat="1" ht="9.5">
      <c r="C56" s="58" t="s">
        <v>454</v>
      </c>
      <c r="D56" s="41" t="s">
        <v>460</v>
      </c>
    </row>
    <row r="57" spans="1:21" s="41" customFormat="1" ht="9.5">
      <c r="C57" s="58" t="s">
        <v>455</v>
      </c>
      <c r="D57" s="41" t="s">
        <v>461</v>
      </c>
    </row>
    <row r="58" spans="1:21" s="41" customFormat="1" ht="9.5">
      <c r="C58" s="58"/>
    </row>
    <row r="59" spans="1:21" s="41" customFormat="1" ht="9.5">
      <c r="C59" s="58"/>
    </row>
    <row r="60" spans="1:21" s="41" customFormat="1" ht="9.5"/>
    <row r="61" spans="1:21" s="41" customFormat="1" ht="9.5"/>
    <row r="62" spans="1:21" s="41" customFormat="1" ht="9.5"/>
    <row r="63" spans="1:21" s="41" customFormat="1" ht="9.5"/>
    <row r="64" spans="1:21" s="41" customFormat="1" ht="9.5"/>
    <row r="65" s="41" customFormat="1" ht="9.5"/>
    <row r="66" s="41" customFormat="1" ht="9.5"/>
    <row r="67" s="41" customFormat="1" ht="9.5"/>
    <row r="68" s="41" customFormat="1" ht="9.5"/>
    <row r="69" s="41" customFormat="1" ht="9.5"/>
    <row r="70" s="41" customFormat="1" ht="9.5"/>
    <row r="71" s="41" customFormat="1" ht="9.5"/>
    <row r="72" s="41" customFormat="1" ht="9.5"/>
  </sheetData>
  <sheetProtection algorithmName="SHA-512" hashValue="JRWF4g8XyV3z8hswaD36gY9TxQkWOeZ2ShWWU3X/2d3ahHnNSTfpa7mLY4IXh4yeKnBNXZaWGdzCDbXCTB/1Ng==" saltValue="qqEFlQxxFJBl8utl08UdtA==" spinCount="100000" sheet="1" scenarios="1" formatCells="0" selectLockedCells="1"/>
  <mergeCells count="140">
    <mergeCell ref="O45:Q45"/>
    <mergeCell ref="U50:U51"/>
    <mergeCell ref="O51:Q51"/>
    <mergeCell ref="T46:T48"/>
    <mergeCell ref="O47:Q47"/>
    <mergeCell ref="U47:U48"/>
    <mergeCell ref="O48:Q48"/>
    <mergeCell ref="B49:C51"/>
    <mergeCell ref="D49:D51"/>
    <mergeCell ref="E49:H51"/>
    <mergeCell ref="I49:I51"/>
    <mergeCell ref="J49:L51"/>
    <mergeCell ref="M49:N51"/>
    <mergeCell ref="B46:C48"/>
    <mergeCell ref="D46:D48"/>
    <mergeCell ref="E46:H48"/>
    <mergeCell ref="I46:I48"/>
    <mergeCell ref="J46:L48"/>
    <mergeCell ref="O49:Q49"/>
    <mergeCell ref="R49:S51"/>
    <mergeCell ref="T49:T51"/>
    <mergeCell ref="O50:Q50"/>
    <mergeCell ref="M46:N48"/>
    <mergeCell ref="O46:Q46"/>
    <mergeCell ref="D34:D36"/>
    <mergeCell ref="E34:H36"/>
    <mergeCell ref="I34:I36"/>
    <mergeCell ref="J31:L33"/>
    <mergeCell ref="M31:N33"/>
    <mergeCell ref="O34:Q34"/>
    <mergeCell ref="R34:S36"/>
    <mergeCell ref="T2:V2"/>
    <mergeCell ref="A3:K3"/>
    <mergeCell ref="R31:S33"/>
    <mergeCell ref="T31:T33"/>
    <mergeCell ref="R30:S30"/>
    <mergeCell ref="O32:Q32"/>
    <mergeCell ref="O31:Q31"/>
    <mergeCell ref="O33:Q33"/>
    <mergeCell ref="B31:C33"/>
    <mergeCell ref="D31:D33"/>
    <mergeCell ref="E31:H33"/>
    <mergeCell ref="I31:I33"/>
    <mergeCell ref="B17:E17"/>
    <mergeCell ref="F17:U17"/>
    <mergeCell ref="A6:B7"/>
    <mergeCell ref="N7:P8"/>
    <mergeCell ref="N13:P13"/>
    <mergeCell ref="R46:S48"/>
    <mergeCell ref="U44:U45"/>
    <mergeCell ref="T34:T36"/>
    <mergeCell ref="O35:Q35"/>
    <mergeCell ref="U35:U36"/>
    <mergeCell ref="O36:Q36"/>
    <mergeCell ref="J43:L45"/>
    <mergeCell ref="M43:N45"/>
    <mergeCell ref="O43:Q43"/>
    <mergeCell ref="R43:S45"/>
    <mergeCell ref="T43:T45"/>
    <mergeCell ref="O44:Q44"/>
    <mergeCell ref="M40:N42"/>
    <mergeCell ref="O40:Q40"/>
    <mergeCell ref="R40:S42"/>
    <mergeCell ref="T40:T42"/>
    <mergeCell ref="O41:Q41"/>
    <mergeCell ref="U41:U42"/>
    <mergeCell ref="O42:Q42"/>
    <mergeCell ref="R37:S39"/>
    <mergeCell ref="J34:L36"/>
    <mergeCell ref="M34:N36"/>
    <mergeCell ref="U38:U39"/>
    <mergeCell ref="O39:Q39"/>
    <mergeCell ref="Q11:U11"/>
    <mergeCell ref="Q12:U12"/>
    <mergeCell ref="Q13:U13"/>
    <mergeCell ref="Q7:U8"/>
    <mergeCell ref="N10:P10"/>
    <mergeCell ref="N11:P11"/>
    <mergeCell ref="N12:P12"/>
    <mergeCell ref="U32:U33"/>
    <mergeCell ref="H22:N22"/>
    <mergeCell ref="O22:P22"/>
    <mergeCell ref="Q22:R22"/>
    <mergeCell ref="S22:U22"/>
    <mergeCell ref="F21:U21"/>
    <mergeCell ref="Q24:U24"/>
    <mergeCell ref="E30:H30"/>
    <mergeCell ref="J30:L30"/>
    <mergeCell ref="B26:E26"/>
    <mergeCell ref="F26:U26"/>
    <mergeCell ref="B27:E27"/>
    <mergeCell ref="F27:U27"/>
    <mergeCell ref="B24:E24"/>
    <mergeCell ref="B18:E18"/>
    <mergeCell ref="F18:U18"/>
    <mergeCell ref="B21:E21"/>
    <mergeCell ref="A1:V1"/>
    <mergeCell ref="N3:P3"/>
    <mergeCell ref="N4:P4"/>
    <mergeCell ref="N6:P6"/>
    <mergeCell ref="Q4:U5"/>
    <mergeCell ref="Q6:U6"/>
    <mergeCell ref="J6:J7"/>
    <mergeCell ref="A5:B5"/>
    <mergeCell ref="C6:I7"/>
    <mergeCell ref="C4:K5"/>
    <mergeCell ref="B22:E22"/>
    <mergeCell ref="B23:E23"/>
    <mergeCell ref="O23:P23"/>
    <mergeCell ref="H23:N23"/>
    <mergeCell ref="Q23:U23"/>
    <mergeCell ref="F24:G24"/>
    <mergeCell ref="H24:N24"/>
    <mergeCell ref="O24:P24"/>
    <mergeCell ref="F22:G22"/>
    <mergeCell ref="F23:G23"/>
    <mergeCell ref="O30:Q30"/>
    <mergeCell ref="M30:N30"/>
    <mergeCell ref="B43:C45"/>
    <mergeCell ref="D43:D45"/>
    <mergeCell ref="E43:H45"/>
    <mergeCell ref="I43:I45"/>
    <mergeCell ref="B37:C39"/>
    <mergeCell ref="B25:E25"/>
    <mergeCell ref="F25:U25"/>
    <mergeCell ref="T37:T39"/>
    <mergeCell ref="O38:Q38"/>
    <mergeCell ref="B30:C30"/>
    <mergeCell ref="M37:N39"/>
    <mergeCell ref="O37:Q37"/>
    <mergeCell ref="B40:C42"/>
    <mergeCell ref="D40:D42"/>
    <mergeCell ref="E40:H42"/>
    <mergeCell ref="I40:I42"/>
    <mergeCell ref="J40:L42"/>
    <mergeCell ref="D37:D39"/>
    <mergeCell ref="E37:H39"/>
    <mergeCell ref="I37:I39"/>
    <mergeCell ref="J37:L39"/>
    <mergeCell ref="B34:C36"/>
  </mergeCells>
  <phoneticPr fontId="3"/>
  <dataValidations count="2">
    <dataValidation type="list" allowBlank="1" sqref="I31:I51" xr:uid="{84456825-AD49-4BB3-8804-7DF1F10FC0DA}">
      <formula1>"選択してください,男,女"</formula1>
    </dataValidation>
    <dataValidation type="list" allowBlank="1" sqref="T2:V2" xr:uid="{AE0F4B49-62CE-4C23-A867-68298C04976F}">
      <formula1>"　　　　年　　　月　　　日"</formula1>
    </dataValidation>
  </dataValidations>
  <pageMargins left="0.70866141732283472" right="0.19685039370078741" top="0.39370078740157483" bottom="0.51181102362204722" header="0.31496062992125984" footer="0.31496062992125984"/>
  <pageSetup paperSize="9" orientation="portrait" blackAndWhite="1" verticalDpi="200" r:id="rId1"/>
  <headerFooter>
    <oddFooter>&amp;C&amp;P/&amp;N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A9A2265-6830-4E53-9549-6B809706E1D9}">
          <x14:formula1>
            <xm:f>入力シート1!$B$4:$B$54</xm:f>
          </x14:formula1>
          <xm:sqref>Q12:U12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C9740-4E3C-4DCA-A60D-71B91F869063}">
  <sheetPr>
    <pageSetUpPr fitToPage="1"/>
  </sheetPr>
  <dimension ref="A1:U117"/>
  <sheetViews>
    <sheetView showGridLines="0" view="pageBreakPreview" zoomScale="110" zoomScaleNormal="100" zoomScaleSheetLayoutView="110" workbookViewId="0">
      <selection activeCell="O16" sqref="O16:T19"/>
    </sheetView>
  </sheetViews>
  <sheetFormatPr defaultColWidth="9" defaultRowHeight="13"/>
  <cols>
    <col min="1" max="1" width="4.58203125" style="233" customWidth="1"/>
    <col min="2" max="2" width="5.58203125" style="233" customWidth="1"/>
    <col min="3" max="21" width="4.58203125" style="233" customWidth="1"/>
    <col min="22" max="16384" width="9" style="233"/>
  </cols>
  <sheetData>
    <row r="1" spans="1:21" ht="16.5">
      <c r="A1" s="232"/>
      <c r="Q1" s="1652" t="s">
        <v>482</v>
      </c>
      <c r="R1" s="1652"/>
      <c r="S1" s="1653">
        <f ca="1">TODAY()</f>
        <v>45582</v>
      </c>
      <c r="T1" s="1653"/>
      <c r="U1" s="233" t="s">
        <v>483</v>
      </c>
    </row>
    <row r="2" spans="1:21">
      <c r="A2" s="1654" t="s">
        <v>484</v>
      </c>
      <c r="B2" s="1655"/>
      <c r="C2" s="1656"/>
    </row>
    <row r="3" spans="1:21" ht="13.5" customHeight="1">
      <c r="A3" s="1657" t="s">
        <v>485</v>
      </c>
      <c r="B3" s="1657"/>
      <c r="C3" s="1657"/>
      <c r="D3" s="1657"/>
      <c r="E3" s="1657"/>
      <c r="F3" s="1657"/>
      <c r="G3" s="1657"/>
      <c r="H3" s="1658" t="s">
        <v>486</v>
      </c>
      <c r="I3" s="1658"/>
      <c r="J3" s="1659" t="str">
        <f>工事情報入力!C6</f>
        <v>道路改良工事・道路橋りょう改築工事合併工事（●●・Ｒ▲-▲）（週休２日）</v>
      </c>
      <c r="K3" s="1659"/>
      <c r="L3" s="1659"/>
      <c r="M3" s="1659"/>
      <c r="N3" s="1659"/>
      <c r="O3" s="1659"/>
      <c r="P3" s="1659"/>
      <c r="Q3" s="1659"/>
      <c r="R3" s="1659"/>
      <c r="S3" s="1659"/>
      <c r="T3" s="1659"/>
    </row>
    <row r="4" spans="1:21" ht="13.5" customHeight="1">
      <c r="A4" s="239" t="s">
        <v>487</v>
      </c>
      <c r="B4" s="240"/>
      <c r="C4" s="240"/>
      <c r="D4" s="240"/>
      <c r="E4" s="240"/>
      <c r="F4" s="240"/>
      <c r="G4" s="240"/>
      <c r="H4" s="240"/>
      <c r="I4" s="240"/>
      <c r="J4" s="240"/>
      <c r="K4" s="240"/>
      <c r="L4" s="240"/>
      <c r="M4" s="241"/>
      <c r="N4" s="241"/>
      <c r="O4" s="241"/>
      <c r="P4" s="241"/>
      <c r="Q4" s="241"/>
      <c r="R4" s="241"/>
      <c r="S4" s="241"/>
      <c r="T4" s="242"/>
    </row>
    <row r="5" spans="1:21">
      <c r="A5" s="245" t="s">
        <v>488</v>
      </c>
      <c r="B5" s="246"/>
      <c r="C5" s="246"/>
      <c r="D5" s="246"/>
      <c r="E5" s="246"/>
      <c r="F5" s="246"/>
      <c r="G5" s="246"/>
      <c r="H5" s="246"/>
      <c r="I5" s="246"/>
      <c r="J5" s="246"/>
      <c r="K5" s="246"/>
      <c r="L5" s="246"/>
      <c r="T5" s="247"/>
    </row>
    <row r="6" spans="1:21">
      <c r="A6" s="245" t="s">
        <v>489</v>
      </c>
      <c r="B6" s="249"/>
      <c r="C6" s="249"/>
      <c r="D6" s="249"/>
      <c r="E6" s="249"/>
      <c r="F6" s="249"/>
      <c r="G6" s="249"/>
      <c r="H6" s="249"/>
      <c r="I6" s="249"/>
      <c r="J6" s="249"/>
      <c r="K6" s="249"/>
      <c r="L6" s="249"/>
      <c r="T6" s="247"/>
    </row>
    <row r="7" spans="1:21">
      <c r="A7" s="245" t="s">
        <v>490</v>
      </c>
      <c r="B7" s="249"/>
      <c r="C7" s="249"/>
      <c r="D7" s="249"/>
      <c r="E7" s="249"/>
      <c r="F7" s="249"/>
      <c r="G7" s="249"/>
      <c r="H7" s="249"/>
      <c r="I7" s="249"/>
      <c r="J7" s="249"/>
      <c r="K7" s="249"/>
      <c r="L7" s="249"/>
      <c r="T7" s="247"/>
    </row>
    <row r="8" spans="1:21">
      <c r="A8" s="245" t="s">
        <v>491</v>
      </c>
      <c r="B8" s="249"/>
      <c r="C8" s="249"/>
      <c r="D8" s="249"/>
      <c r="E8" s="249"/>
      <c r="F8" s="249"/>
      <c r="G8" s="249"/>
      <c r="H8" s="249"/>
      <c r="I8" s="249"/>
      <c r="J8" s="249"/>
      <c r="K8" s="249"/>
      <c r="L8" s="249"/>
      <c r="T8" s="247"/>
    </row>
    <row r="9" spans="1:21">
      <c r="A9" s="245" t="s">
        <v>492</v>
      </c>
      <c r="B9" s="249"/>
      <c r="C9" s="249"/>
      <c r="D9" s="249" t="s">
        <v>493</v>
      </c>
      <c r="E9" s="249"/>
      <c r="F9" s="249"/>
      <c r="G9" s="249"/>
      <c r="H9" s="249" t="s">
        <v>494</v>
      </c>
      <c r="I9" s="249"/>
      <c r="J9" s="249"/>
      <c r="K9" s="249"/>
      <c r="L9" s="249"/>
      <c r="T9" s="247"/>
    </row>
    <row r="10" spans="1:21">
      <c r="A10" s="245"/>
      <c r="B10" s="249"/>
      <c r="C10" s="249"/>
      <c r="D10" s="249" t="s">
        <v>495</v>
      </c>
      <c r="E10" s="249"/>
      <c r="F10" s="249"/>
      <c r="G10" s="249"/>
      <c r="H10" s="249" t="s">
        <v>496</v>
      </c>
      <c r="I10" s="249"/>
      <c r="J10" s="249"/>
      <c r="K10" s="249"/>
      <c r="L10" s="249"/>
      <c r="T10" s="247"/>
    </row>
    <row r="11" spans="1:21">
      <c r="A11" s="245" t="s">
        <v>497</v>
      </c>
      <c r="B11" s="249"/>
      <c r="C11" s="249"/>
      <c r="D11" s="249"/>
      <c r="E11" s="249"/>
      <c r="F11" s="249"/>
      <c r="G11" s="249"/>
      <c r="H11" s="249"/>
      <c r="I11" s="249"/>
      <c r="J11" s="249"/>
      <c r="K11" s="249"/>
      <c r="L11" s="249"/>
      <c r="T11" s="247"/>
    </row>
    <row r="12" spans="1:21">
      <c r="A12" s="245" t="s">
        <v>498</v>
      </c>
      <c r="B12" s="249"/>
      <c r="C12" s="249"/>
      <c r="D12" s="249"/>
      <c r="E12" s="249"/>
      <c r="F12" s="249"/>
      <c r="G12" s="249"/>
      <c r="H12" s="249"/>
      <c r="I12" s="249"/>
      <c r="J12" s="251"/>
      <c r="K12" s="252"/>
      <c r="L12" s="252"/>
      <c r="O12" s="1640" t="s">
        <v>499</v>
      </c>
      <c r="P12" s="1641"/>
      <c r="Q12" s="1640" t="s">
        <v>500</v>
      </c>
      <c r="R12" s="1641"/>
      <c r="S12" s="1640" t="s">
        <v>501</v>
      </c>
      <c r="T12" s="1641"/>
    </row>
    <row r="13" spans="1:21">
      <c r="A13" s="245" t="s">
        <v>502</v>
      </c>
      <c r="B13" s="249"/>
      <c r="C13" s="249"/>
      <c r="D13" s="249"/>
      <c r="E13" s="249"/>
      <c r="F13" s="249"/>
      <c r="G13" s="249"/>
      <c r="H13" s="249"/>
      <c r="I13" s="249"/>
      <c r="O13" s="244"/>
      <c r="P13" s="242"/>
      <c r="Q13" s="244"/>
      <c r="R13" s="242"/>
      <c r="S13" s="244"/>
      <c r="T13" s="242"/>
    </row>
    <row r="14" spans="1:21">
      <c r="A14" s="245" t="s">
        <v>503</v>
      </c>
      <c r="B14" s="249"/>
      <c r="C14" s="249"/>
      <c r="D14" s="249"/>
      <c r="E14" s="249"/>
      <c r="F14" s="249"/>
      <c r="G14" s="249"/>
      <c r="H14" s="249"/>
      <c r="I14" s="249"/>
      <c r="O14" s="243"/>
      <c r="P14" s="247"/>
      <c r="Q14" s="243"/>
      <c r="R14" s="247"/>
      <c r="S14" s="243"/>
      <c r="T14" s="247"/>
    </row>
    <row r="15" spans="1:21">
      <c r="A15" s="261" t="s">
        <v>504</v>
      </c>
      <c r="B15" s="262"/>
      <c r="C15" s="262"/>
      <c r="D15" s="262"/>
      <c r="E15" s="262"/>
      <c r="F15" s="262"/>
      <c r="G15" s="262"/>
      <c r="H15" s="262"/>
      <c r="I15" s="262"/>
      <c r="J15" s="255"/>
      <c r="K15" s="255"/>
      <c r="L15" s="255"/>
      <c r="M15" s="255"/>
      <c r="N15" s="255"/>
      <c r="O15" s="254"/>
      <c r="P15" s="256"/>
      <c r="Q15" s="254"/>
      <c r="R15" s="256"/>
      <c r="S15" s="254"/>
      <c r="T15" s="256"/>
    </row>
    <row r="16" spans="1:21" ht="15" customHeight="1">
      <c r="A16" s="1610" t="s">
        <v>505</v>
      </c>
      <c r="B16" s="1611"/>
      <c r="C16" s="1612"/>
      <c r="D16" s="1660"/>
      <c r="E16" s="1661"/>
      <c r="F16" s="1661"/>
      <c r="G16" s="1661"/>
      <c r="H16" s="1662"/>
      <c r="I16" s="1500" t="s">
        <v>506</v>
      </c>
      <c r="J16" s="1502"/>
      <c r="K16" s="1663" t="s">
        <v>507</v>
      </c>
      <c r="L16" s="1664"/>
      <c r="M16" s="1669" t="s">
        <v>508</v>
      </c>
      <c r="N16" s="1502"/>
      <c r="O16" s="1663"/>
      <c r="P16" s="1670"/>
      <c r="Q16" s="1670"/>
      <c r="R16" s="1670"/>
      <c r="S16" s="1670"/>
      <c r="T16" s="1664"/>
    </row>
    <row r="17" spans="1:20" ht="15" customHeight="1">
      <c r="A17" s="1673" t="s">
        <v>509</v>
      </c>
      <c r="B17" s="1674"/>
      <c r="C17" s="1675"/>
      <c r="D17" s="1679"/>
      <c r="E17" s="1680"/>
      <c r="F17" s="1680"/>
      <c r="G17" s="1680"/>
      <c r="H17" s="1681"/>
      <c r="I17" s="1521"/>
      <c r="J17" s="1523"/>
      <c r="K17" s="1665"/>
      <c r="L17" s="1666"/>
      <c r="M17" s="1522"/>
      <c r="N17" s="1523"/>
      <c r="O17" s="1665"/>
      <c r="P17" s="1671"/>
      <c r="Q17" s="1671"/>
      <c r="R17" s="1671"/>
      <c r="S17" s="1671"/>
      <c r="T17" s="1666"/>
    </row>
    <row r="18" spans="1:20" ht="15" customHeight="1">
      <c r="A18" s="1676"/>
      <c r="B18" s="1677"/>
      <c r="C18" s="1678"/>
      <c r="D18" s="1682"/>
      <c r="E18" s="1683"/>
      <c r="F18" s="1683"/>
      <c r="G18" s="1683"/>
      <c r="H18" s="1684"/>
      <c r="I18" s="1503"/>
      <c r="J18" s="1505"/>
      <c r="K18" s="1667"/>
      <c r="L18" s="1668"/>
      <c r="M18" s="1522"/>
      <c r="N18" s="1523"/>
      <c r="O18" s="1665"/>
      <c r="P18" s="1671"/>
      <c r="Q18" s="1671"/>
      <c r="R18" s="1671"/>
      <c r="S18" s="1671"/>
      <c r="T18" s="1666"/>
    </row>
    <row r="19" spans="1:20" ht="15" customHeight="1">
      <c r="A19" s="1594" t="s">
        <v>510</v>
      </c>
      <c r="B19" s="1595"/>
      <c r="C19" s="1596"/>
      <c r="D19" s="1685" t="s">
        <v>1243</v>
      </c>
      <c r="E19" s="1686"/>
      <c r="F19" s="1686"/>
      <c r="G19" s="1686"/>
      <c r="H19" s="1686"/>
      <c r="I19" s="1686"/>
      <c r="J19" s="1687" t="str">
        <f ca="1">IFERROR(DATEDIF($D$19,$S$1,"y"),"（　　　　　才）")</f>
        <v>（　　　　　才）</v>
      </c>
      <c r="K19" s="1687"/>
      <c r="L19" s="1688"/>
      <c r="M19" s="1503"/>
      <c r="N19" s="1505"/>
      <c r="O19" s="1667"/>
      <c r="P19" s="1672"/>
      <c r="Q19" s="1672"/>
      <c r="R19" s="1672"/>
      <c r="S19" s="1672"/>
      <c r="T19" s="1668"/>
    </row>
    <row r="20" spans="1:20" ht="15" customHeight="1">
      <c r="A20" s="1500" t="s">
        <v>511</v>
      </c>
      <c r="B20" s="1501"/>
      <c r="C20" s="1502"/>
      <c r="D20" s="1512" t="s">
        <v>512</v>
      </c>
      <c r="E20" s="1513"/>
      <c r="F20" s="1638"/>
      <c r="G20" s="1638"/>
      <c r="H20" s="1638"/>
      <c r="I20" s="1638"/>
      <c r="J20" s="1638"/>
      <c r="K20" s="1638"/>
      <c r="L20" s="1638"/>
      <c r="M20" s="241" t="s">
        <v>513</v>
      </c>
      <c r="N20" s="241"/>
      <c r="O20" s="241"/>
      <c r="P20" s="241"/>
      <c r="Q20" s="241"/>
      <c r="R20" s="241"/>
      <c r="S20" s="241"/>
      <c r="T20" s="242"/>
    </row>
    <row r="21" spans="1:20" ht="15" customHeight="1">
      <c r="A21" s="1503"/>
      <c r="B21" s="1504"/>
      <c r="C21" s="1505"/>
      <c r="D21" s="1498"/>
      <c r="E21" s="1499"/>
      <c r="F21" s="1639"/>
      <c r="G21" s="1639"/>
      <c r="H21" s="1639"/>
      <c r="I21" s="1639"/>
      <c r="J21" s="1639"/>
      <c r="K21" s="1639"/>
      <c r="L21" s="1639"/>
      <c r="M21" s="1613"/>
      <c r="N21" s="1613"/>
      <c r="O21" s="267" t="s">
        <v>514</v>
      </c>
      <c r="P21" s="1613"/>
      <c r="Q21" s="1613"/>
      <c r="R21" s="267" t="s">
        <v>514</v>
      </c>
      <c r="S21" s="1613"/>
      <c r="T21" s="1624"/>
    </row>
    <row r="22" spans="1:20" ht="15" customHeight="1">
      <c r="A22" s="1500" t="s">
        <v>515</v>
      </c>
      <c r="B22" s="1501"/>
      <c r="C22" s="1502"/>
      <c r="D22" s="1513" t="s">
        <v>512</v>
      </c>
      <c r="E22" s="1513"/>
      <c r="F22" s="1638"/>
      <c r="G22" s="1638"/>
      <c r="H22" s="1638"/>
      <c r="I22" s="1638"/>
      <c r="J22" s="1638"/>
      <c r="K22" s="1638"/>
      <c r="L22" s="1638"/>
      <c r="M22" s="241" t="s">
        <v>513</v>
      </c>
      <c r="N22" s="241"/>
      <c r="O22" s="241"/>
      <c r="P22" s="241"/>
      <c r="Q22" s="241"/>
      <c r="R22" s="241"/>
      <c r="S22" s="241"/>
      <c r="T22" s="242"/>
    </row>
    <row r="23" spans="1:20" ht="15" customHeight="1">
      <c r="A23" s="1521"/>
      <c r="B23" s="1522"/>
      <c r="C23" s="1523"/>
      <c r="D23" s="1499"/>
      <c r="E23" s="1499"/>
      <c r="F23" s="1639"/>
      <c r="G23" s="1639"/>
      <c r="H23" s="1639"/>
      <c r="I23" s="1639"/>
      <c r="J23" s="1639"/>
      <c r="K23" s="1639"/>
      <c r="L23" s="1639"/>
      <c r="M23" s="1613"/>
      <c r="N23" s="1613"/>
      <c r="O23" s="267" t="s">
        <v>514</v>
      </c>
      <c r="P23" s="1613"/>
      <c r="Q23" s="1613"/>
      <c r="R23" s="267" t="s">
        <v>514</v>
      </c>
      <c r="S23" s="1613"/>
      <c r="T23" s="1624"/>
    </row>
    <row r="24" spans="1:20" ht="15" customHeight="1">
      <c r="A24" s="1521"/>
      <c r="B24" s="1522"/>
      <c r="C24" s="1523"/>
      <c r="D24" s="1513" t="s">
        <v>516</v>
      </c>
      <c r="E24" s="1513"/>
      <c r="F24" s="1638"/>
      <c r="G24" s="1638"/>
      <c r="H24" s="1638"/>
      <c r="I24" s="1638"/>
      <c r="J24" s="1638"/>
      <c r="K24" s="1638"/>
      <c r="L24" s="1642"/>
      <c r="M24" s="1500" t="s">
        <v>517</v>
      </c>
      <c r="N24" s="1502"/>
      <c r="O24" s="1644"/>
      <c r="P24" s="1514"/>
      <c r="Q24" s="1514"/>
      <c r="R24" s="1514"/>
      <c r="S24" s="1514"/>
      <c r="T24" s="1645"/>
    </row>
    <row r="25" spans="1:20" ht="15" customHeight="1">
      <c r="A25" s="1521"/>
      <c r="B25" s="1522"/>
      <c r="C25" s="1523"/>
      <c r="D25" s="1499"/>
      <c r="E25" s="1499"/>
      <c r="F25" s="1639"/>
      <c r="G25" s="1639"/>
      <c r="H25" s="1639"/>
      <c r="I25" s="1639"/>
      <c r="J25" s="1639"/>
      <c r="K25" s="1639"/>
      <c r="L25" s="1643"/>
      <c r="M25" s="1503"/>
      <c r="N25" s="1505"/>
      <c r="O25" s="1646"/>
      <c r="P25" s="1515"/>
      <c r="Q25" s="1515"/>
      <c r="R25" s="1515"/>
      <c r="S25" s="1515"/>
      <c r="T25" s="1600"/>
    </row>
    <row r="26" spans="1:20" ht="15" customHeight="1">
      <c r="A26" s="1521"/>
      <c r="B26" s="1522"/>
      <c r="C26" s="1523"/>
      <c r="D26" s="1647" t="s">
        <v>518</v>
      </c>
      <c r="E26" s="1648"/>
      <c r="F26" s="270" t="s">
        <v>519</v>
      </c>
      <c r="G26" s="241"/>
      <c r="H26" s="241"/>
      <c r="I26" s="271"/>
      <c r="J26" s="272" t="s">
        <v>520</v>
      </c>
      <c r="K26" s="241"/>
      <c r="L26" s="241"/>
      <c r="M26" s="241" t="s">
        <v>513</v>
      </c>
      <c r="N26" s="241"/>
      <c r="O26" s="241"/>
      <c r="P26" s="241"/>
      <c r="Q26" s="241"/>
      <c r="R26" s="241"/>
      <c r="S26" s="241"/>
      <c r="T26" s="242"/>
    </row>
    <row r="27" spans="1:20" ht="15" customHeight="1">
      <c r="A27" s="1503"/>
      <c r="B27" s="1504"/>
      <c r="C27" s="1505"/>
      <c r="D27" s="1649" t="s">
        <v>521</v>
      </c>
      <c r="E27" s="1650"/>
      <c r="F27" s="1515"/>
      <c r="G27" s="1515"/>
      <c r="H27" s="1515"/>
      <c r="I27" s="1515"/>
      <c r="J27" s="1651"/>
      <c r="K27" s="1651"/>
      <c r="L27" s="1651"/>
      <c r="M27" s="1613"/>
      <c r="N27" s="1613"/>
      <c r="O27" s="267" t="s">
        <v>514</v>
      </c>
      <c r="P27" s="1613"/>
      <c r="Q27" s="1613"/>
      <c r="R27" s="267" t="s">
        <v>514</v>
      </c>
      <c r="S27" s="1613"/>
      <c r="T27" s="1624"/>
    </row>
    <row r="28" spans="1:20" ht="15" customHeight="1">
      <c r="A28" s="1594" t="s">
        <v>522</v>
      </c>
      <c r="B28" s="1595"/>
      <c r="C28" s="1595"/>
      <c r="D28" s="1625" t="s">
        <v>658</v>
      </c>
      <c r="E28" s="1626"/>
      <c r="F28" s="1626"/>
      <c r="G28" s="1626"/>
      <c r="H28" s="1626"/>
      <c r="I28" s="1626"/>
      <c r="J28" s="1627"/>
      <c r="K28" s="1594" t="s">
        <v>523</v>
      </c>
      <c r="L28" s="1596"/>
      <c r="M28" s="1628"/>
      <c r="N28" s="1629"/>
      <c r="O28" s="1629"/>
      <c r="P28" s="1630"/>
      <c r="Q28" s="1594" t="s">
        <v>524</v>
      </c>
      <c r="R28" s="1596"/>
      <c r="S28" s="1631"/>
      <c r="T28" s="1632"/>
    </row>
    <row r="29" spans="1:20" ht="15" customHeight="1">
      <c r="A29" s="1601" t="s">
        <v>525</v>
      </c>
      <c r="B29" s="1602"/>
      <c r="C29" s="1603"/>
      <c r="D29" s="280" t="s">
        <v>526</v>
      </c>
      <c r="E29" s="281"/>
      <c r="F29" s="281"/>
      <c r="G29" s="281"/>
      <c r="H29" s="281" t="s">
        <v>527</v>
      </c>
      <c r="I29" s="281"/>
      <c r="J29" s="282"/>
      <c r="K29" s="244" t="s">
        <v>528</v>
      </c>
      <c r="L29" s="241"/>
      <c r="M29" s="241"/>
      <c r="N29" s="241"/>
      <c r="O29" s="241"/>
      <c r="P29" s="241"/>
      <c r="Q29" s="241"/>
      <c r="R29" s="241"/>
      <c r="S29" s="241"/>
      <c r="T29" s="242"/>
    </row>
    <row r="30" spans="1:20" ht="15" customHeight="1">
      <c r="A30" s="1614" t="s">
        <v>529</v>
      </c>
      <c r="B30" s="1615"/>
      <c r="C30" s="1616"/>
      <c r="D30" s="285" t="s">
        <v>530</v>
      </c>
      <c r="E30" s="286"/>
      <c r="F30" s="286"/>
      <c r="G30" s="286"/>
      <c r="H30" s="286"/>
      <c r="I30" s="286"/>
      <c r="J30" s="287"/>
      <c r="K30" s="288" t="s">
        <v>531</v>
      </c>
      <c r="L30" s="286"/>
      <c r="M30" s="286"/>
      <c r="N30" s="286"/>
      <c r="O30" s="286" t="s">
        <v>532</v>
      </c>
      <c r="P30" s="286"/>
      <c r="Q30" s="286"/>
      <c r="R30" s="286"/>
      <c r="S30" s="286"/>
      <c r="T30" s="289"/>
    </row>
    <row r="31" spans="1:20" ht="15" customHeight="1">
      <c r="A31" s="1500" t="s">
        <v>533</v>
      </c>
      <c r="B31" s="1501"/>
      <c r="C31" s="1502"/>
      <c r="D31" s="1617" t="s">
        <v>534</v>
      </c>
      <c r="E31" s="1618"/>
      <c r="F31" s="1619" t="s">
        <v>702</v>
      </c>
      <c r="G31" s="1620"/>
      <c r="H31" s="1620"/>
      <c r="I31" s="1620"/>
      <c r="J31" s="1620"/>
      <c r="K31" s="1621"/>
      <c r="L31" s="290" t="s">
        <v>535</v>
      </c>
      <c r="M31" s="1622" t="s">
        <v>536</v>
      </c>
      <c r="N31" s="1623"/>
      <c r="O31" s="1620"/>
      <c r="P31" s="1620"/>
      <c r="Q31" s="1623" t="s">
        <v>537</v>
      </c>
      <c r="R31" s="1623"/>
      <c r="S31" s="1620"/>
      <c r="T31" s="1621"/>
    </row>
    <row r="32" spans="1:20" ht="15" customHeight="1">
      <c r="A32" s="1503"/>
      <c r="B32" s="1504"/>
      <c r="C32" s="1505"/>
      <c r="D32" s="1617" t="s">
        <v>538</v>
      </c>
      <c r="E32" s="1618"/>
      <c r="F32" s="1619" t="s">
        <v>362</v>
      </c>
      <c r="G32" s="1621"/>
      <c r="H32" s="1617" t="s">
        <v>539</v>
      </c>
      <c r="I32" s="1633"/>
      <c r="J32" s="1619" t="s">
        <v>362</v>
      </c>
      <c r="K32" s="1634"/>
      <c r="L32" s="1500" t="s">
        <v>659</v>
      </c>
      <c r="M32" s="1501"/>
      <c r="N32" s="1502"/>
      <c r="O32" s="1635" t="s">
        <v>661</v>
      </c>
      <c r="P32" s="1636"/>
      <c r="Q32" s="1636"/>
      <c r="R32" s="1636"/>
      <c r="S32" s="1636"/>
      <c r="T32" s="1637"/>
    </row>
    <row r="33" spans="1:20" ht="15" customHeight="1">
      <c r="A33" s="1594" t="s">
        <v>540</v>
      </c>
      <c r="B33" s="1595"/>
      <c r="C33" s="1596"/>
      <c r="D33" s="1597" t="s">
        <v>657</v>
      </c>
      <c r="E33" s="1598"/>
      <c r="F33" s="1599"/>
      <c r="G33" s="1599"/>
      <c r="H33" s="1599"/>
      <c r="I33" s="1599"/>
      <c r="J33" s="1599"/>
      <c r="K33" s="1599"/>
      <c r="L33" s="1503"/>
      <c r="M33" s="1504"/>
      <c r="N33" s="1505"/>
      <c r="O33" s="254" t="s">
        <v>660</v>
      </c>
      <c r="P33" s="1515"/>
      <c r="Q33" s="1515"/>
      <c r="R33" s="1515"/>
      <c r="S33" s="1515"/>
      <c r="T33" s="1600"/>
    </row>
    <row r="34" spans="1:20" ht="15" customHeight="1">
      <c r="A34" s="1601" t="s">
        <v>541</v>
      </c>
      <c r="B34" s="1602"/>
      <c r="C34" s="1603"/>
      <c r="D34" s="1604" t="s">
        <v>542</v>
      </c>
      <c r="E34" s="1605"/>
      <c r="F34" s="1605"/>
      <c r="G34" s="1605"/>
      <c r="H34" s="1605"/>
      <c r="I34" s="1605"/>
      <c r="J34" s="1605"/>
      <c r="K34" s="1605"/>
      <c r="L34" s="1605"/>
      <c r="M34" s="1605"/>
      <c r="N34" s="1605"/>
      <c r="O34" s="1605"/>
      <c r="P34" s="1605"/>
      <c r="Q34" s="1605"/>
      <c r="R34" s="1605"/>
      <c r="S34" s="1605"/>
      <c r="T34" s="1606"/>
    </row>
    <row r="35" spans="1:20" ht="15" customHeight="1">
      <c r="A35" s="1607" t="s">
        <v>543</v>
      </c>
      <c r="B35" s="1608"/>
      <c r="C35" s="1609"/>
      <c r="D35" s="1610" t="s">
        <v>544</v>
      </c>
      <c r="E35" s="1611"/>
      <c r="F35" s="1611"/>
      <c r="G35" s="1611"/>
      <c r="H35" s="1612"/>
      <c r="I35" s="1610" t="s">
        <v>545</v>
      </c>
      <c r="J35" s="1611"/>
      <c r="K35" s="1611"/>
      <c r="L35" s="1611"/>
      <c r="M35" s="1612"/>
      <c r="N35" s="1611" t="s">
        <v>546</v>
      </c>
      <c r="O35" s="1611"/>
      <c r="P35" s="1611"/>
      <c r="Q35" s="1611"/>
      <c r="R35" s="1611"/>
      <c r="S35" s="1611"/>
      <c r="T35" s="1612"/>
    </row>
    <row r="36" spans="1:20" ht="15" customHeight="1">
      <c r="A36" s="1583" t="s">
        <v>547</v>
      </c>
      <c r="B36" s="1584"/>
      <c r="C36" s="1585"/>
      <c r="D36" s="1586"/>
      <c r="E36" s="1587"/>
      <c r="F36" s="1587"/>
      <c r="G36" s="1587"/>
      <c r="H36" s="1588"/>
      <c r="I36" s="1586"/>
      <c r="J36" s="1587"/>
      <c r="K36" s="1587"/>
      <c r="L36" s="1587"/>
      <c r="M36" s="1588"/>
      <c r="N36" s="1587"/>
      <c r="O36" s="1587"/>
      <c r="P36" s="1587"/>
      <c r="Q36" s="1587"/>
      <c r="R36" s="1589"/>
      <c r="S36" s="1589"/>
      <c r="T36" s="1590"/>
    </row>
    <row r="37" spans="1:20">
      <c r="A37" s="1591" t="s">
        <v>548</v>
      </c>
      <c r="B37" s="1592"/>
      <c r="C37" s="1592"/>
      <c r="D37" s="1592"/>
      <c r="E37" s="1592"/>
      <c r="F37" s="1592"/>
      <c r="G37" s="1592"/>
      <c r="H37" s="1592"/>
      <c r="I37" s="1592"/>
      <c r="J37" s="1592"/>
      <c r="K37" s="1592"/>
      <c r="L37" s="1592"/>
      <c r="M37" s="1592"/>
      <c r="N37" s="1592"/>
      <c r="O37" s="1592"/>
      <c r="P37" s="1592"/>
      <c r="Q37" s="1592"/>
      <c r="R37" s="1592"/>
      <c r="S37" s="1592"/>
      <c r="T37" s="1593"/>
    </row>
    <row r="38" spans="1:20">
      <c r="A38" s="321" t="s">
        <v>549</v>
      </c>
      <c r="B38" s="1575" t="s">
        <v>550</v>
      </c>
      <c r="C38" s="1575"/>
      <c r="D38" s="1575"/>
      <c r="E38" s="1575"/>
      <c r="F38" s="1575"/>
      <c r="G38" s="1576"/>
      <c r="H38" s="322" t="s">
        <v>557</v>
      </c>
      <c r="I38" s="1577" t="s">
        <v>558</v>
      </c>
      <c r="J38" s="1578"/>
      <c r="K38" s="1578"/>
      <c r="L38" s="1578"/>
      <c r="M38" s="1578"/>
      <c r="N38" s="1579"/>
      <c r="O38" s="323" t="s">
        <v>565</v>
      </c>
      <c r="P38" s="1580" t="s">
        <v>566</v>
      </c>
      <c r="Q38" s="1581"/>
      <c r="R38" s="1581"/>
      <c r="S38" s="1581"/>
      <c r="T38" s="1582"/>
    </row>
    <row r="39" spans="1:20">
      <c r="A39" s="298" t="s">
        <v>555</v>
      </c>
      <c r="B39" s="1547" t="s">
        <v>556</v>
      </c>
      <c r="C39" s="1547"/>
      <c r="D39" s="1547"/>
      <c r="E39" s="1547"/>
      <c r="F39" s="1547"/>
      <c r="G39" s="1548"/>
      <c r="H39" s="299" t="s">
        <v>563</v>
      </c>
      <c r="I39" s="1564" t="s">
        <v>564</v>
      </c>
      <c r="J39" s="1565"/>
      <c r="K39" s="1565"/>
      <c r="L39" s="1565"/>
      <c r="M39" s="1565"/>
      <c r="N39" s="1566"/>
      <c r="O39" s="323" t="s">
        <v>571</v>
      </c>
      <c r="P39" s="1572" t="s">
        <v>572</v>
      </c>
      <c r="Q39" s="1573"/>
      <c r="R39" s="1573"/>
      <c r="S39" s="1573"/>
      <c r="T39" s="1574"/>
    </row>
    <row r="40" spans="1:20">
      <c r="A40" s="298" t="s">
        <v>561</v>
      </c>
      <c r="B40" s="1547" t="s">
        <v>562</v>
      </c>
      <c r="C40" s="1547"/>
      <c r="D40" s="1547"/>
      <c r="E40" s="1547"/>
      <c r="F40" s="1547"/>
      <c r="G40" s="1548"/>
      <c r="H40" s="299" t="s">
        <v>569</v>
      </c>
      <c r="I40" s="1564" t="s">
        <v>570</v>
      </c>
      <c r="J40" s="1565"/>
      <c r="K40" s="1565"/>
      <c r="L40" s="1565"/>
      <c r="M40" s="1565"/>
      <c r="N40" s="1566"/>
      <c r="O40" s="323" t="s">
        <v>577</v>
      </c>
      <c r="P40" s="1572" t="s">
        <v>578</v>
      </c>
      <c r="Q40" s="1573"/>
      <c r="R40" s="1573"/>
      <c r="S40" s="1573"/>
      <c r="T40" s="1574"/>
    </row>
    <row r="41" spans="1:20">
      <c r="A41" s="298" t="s">
        <v>567</v>
      </c>
      <c r="B41" s="1547" t="s">
        <v>568</v>
      </c>
      <c r="C41" s="1547"/>
      <c r="D41" s="1547"/>
      <c r="E41" s="1547"/>
      <c r="F41" s="1547"/>
      <c r="G41" s="1548"/>
      <c r="H41" s="299" t="s">
        <v>575</v>
      </c>
      <c r="I41" s="1564" t="s">
        <v>576</v>
      </c>
      <c r="J41" s="1565"/>
      <c r="K41" s="1565"/>
      <c r="L41" s="1565"/>
      <c r="M41" s="1565"/>
      <c r="N41" s="1566"/>
      <c r="O41" s="323" t="s">
        <v>583</v>
      </c>
      <c r="P41" s="1572" t="s">
        <v>584</v>
      </c>
      <c r="Q41" s="1573"/>
      <c r="R41" s="1573"/>
      <c r="S41" s="1573"/>
      <c r="T41" s="1574"/>
    </row>
    <row r="42" spans="1:20">
      <c r="A42" s="298" t="s">
        <v>573</v>
      </c>
      <c r="B42" s="1547" t="s">
        <v>574</v>
      </c>
      <c r="C42" s="1547"/>
      <c r="D42" s="1547"/>
      <c r="E42" s="1547"/>
      <c r="F42" s="1547"/>
      <c r="G42" s="1548"/>
      <c r="H42" s="299" t="s">
        <v>581</v>
      </c>
      <c r="I42" s="1564" t="s">
        <v>582</v>
      </c>
      <c r="J42" s="1565"/>
      <c r="K42" s="1565"/>
      <c r="L42" s="1565"/>
      <c r="M42" s="1565"/>
      <c r="N42" s="1566"/>
      <c r="O42" s="323" t="s">
        <v>589</v>
      </c>
      <c r="P42" s="1572" t="s">
        <v>590</v>
      </c>
      <c r="Q42" s="1573"/>
      <c r="R42" s="1573"/>
      <c r="S42" s="1573"/>
      <c r="T42" s="1574"/>
    </row>
    <row r="43" spans="1:20">
      <c r="A43" s="298" t="s">
        <v>579</v>
      </c>
      <c r="B43" s="1547" t="s">
        <v>580</v>
      </c>
      <c r="C43" s="1547"/>
      <c r="D43" s="1547"/>
      <c r="E43" s="1547"/>
      <c r="F43" s="1547"/>
      <c r="G43" s="1548"/>
      <c r="H43" s="299" t="s">
        <v>587</v>
      </c>
      <c r="I43" s="1564" t="s">
        <v>588</v>
      </c>
      <c r="J43" s="1565"/>
      <c r="K43" s="1565"/>
      <c r="L43" s="1565"/>
      <c r="M43" s="1565"/>
      <c r="N43" s="1566"/>
      <c r="O43" s="323" t="s">
        <v>595</v>
      </c>
      <c r="P43" s="1572" t="s">
        <v>596</v>
      </c>
      <c r="Q43" s="1573"/>
      <c r="R43" s="1573"/>
      <c r="S43" s="1573"/>
      <c r="T43" s="1574"/>
    </row>
    <row r="44" spans="1:20">
      <c r="A44" s="298" t="s">
        <v>585</v>
      </c>
      <c r="B44" s="1547" t="s">
        <v>586</v>
      </c>
      <c r="C44" s="1547"/>
      <c r="D44" s="1547"/>
      <c r="E44" s="1547"/>
      <c r="F44" s="1547"/>
      <c r="G44" s="1548"/>
      <c r="H44" s="299" t="s">
        <v>593</v>
      </c>
      <c r="I44" s="1564" t="s">
        <v>594</v>
      </c>
      <c r="J44" s="1565"/>
      <c r="K44" s="1565"/>
      <c r="L44" s="1565"/>
      <c r="M44" s="1565"/>
      <c r="N44" s="1566"/>
      <c r="O44" s="324" t="s">
        <v>601</v>
      </c>
      <c r="P44" s="1567" t="s">
        <v>1235</v>
      </c>
      <c r="Q44" s="1568"/>
      <c r="R44" s="1568"/>
      <c r="S44" s="1568"/>
      <c r="T44" s="1569"/>
    </row>
    <row r="45" spans="1:20">
      <c r="A45" s="298" t="s">
        <v>591</v>
      </c>
      <c r="B45" s="1547" t="s">
        <v>592</v>
      </c>
      <c r="C45" s="1547"/>
      <c r="D45" s="1547"/>
      <c r="E45" s="1547"/>
      <c r="F45" s="1547"/>
      <c r="G45" s="1548"/>
      <c r="H45" s="299" t="s">
        <v>599</v>
      </c>
      <c r="I45" s="1570" t="s">
        <v>600</v>
      </c>
      <c r="J45" s="1570"/>
      <c r="K45" s="1570"/>
      <c r="L45" s="1570"/>
      <c r="M45" s="1570"/>
      <c r="N45" s="1571"/>
      <c r="O45" s="324" t="s">
        <v>1236</v>
      </c>
      <c r="P45" s="1567" t="s">
        <v>1237</v>
      </c>
      <c r="Q45" s="1568"/>
      <c r="R45" s="1568"/>
      <c r="S45" s="1568"/>
      <c r="T45" s="1569"/>
    </row>
    <row r="46" spans="1:20">
      <c r="A46" s="298" t="s">
        <v>597</v>
      </c>
      <c r="B46" s="1547" t="s">
        <v>598</v>
      </c>
      <c r="C46" s="1547"/>
      <c r="D46" s="1547"/>
      <c r="E46" s="1547"/>
      <c r="F46" s="1547"/>
      <c r="G46" s="1548"/>
      <c r="H46" s="325" t="s">
        <v>553</v>
      </c>
      <c r="I46" s="1549" t="s">
        <v>554</v>
      </c>
      <c r="J46" s="1550"/>
      <c r="K46" s="1550"/>
      <c r="L46" s="1550"/>
      <c r="M46" s="1550"/>
      <c r="N46" s="1551"/>
      <c r="O46" s="323" t="s">
        <v>1238</v>
      </c>
      <c r="P46" s="1552" t="s">
        <v>602</v>
      </c>
      <c r="Q46" s="1552"/>
      <c r="R46" s="1552"/>
      <c r="S46" s="1552"/>
      <c r="T46" s="1553"/>
    </row>
    <row r="47" spans="1:20">
      <c r="A47" s="322" t="s">
        <v>551</v>
      </c>
      <c r="B47" s="1554" t="s">
        <v>552</v>
      </c>
      <c r="C47" s="1554"/>
      <c r="D47" s="1554"/>
      <c r="E47" s="1554"/>
      <c r="F47" s="1554"/>
      <c r="G47" s="1555"/>
      <c r="H47" s="300" t="s">
        <v>559</v>
      </c>
      <c r="I47" s="1556" t="s">
        <v>560</v>
      </c>
      <c r="J47" s="1556"/>
      <c r="K47" s="1556"/>
      <c r="L47" s="1556"/>
      <c r="M47" s="1557"/>
      <c r="N47" s="326"/>
      <c r="O47" s="327"/>
      <c r="P47" s="328"/>
      <c r="Q47" s="329"/>
      <c r="R47" s="329"/>
      <c r="S47" s="329"/>
      <c r="T47" s="330"/>
    </row>
    <row r="48" spans="1:20" ht="23.25" customHeight="1">
      <c r="A48" s="1558" t="s">
        <v>603</v>
      </c>
      <c r="B48" s="1559"/>
      <c r="C48" s="1559"/>
      <c r="D48" s="1559"/>
      <c r="E48" s="1559"/>
      <c r="F48" s="1560" t="s">
        <v>604</v>
      </c>
      <c r="G48" s="1560"/>
      <c r="H48" s="1560"/>
      <c r="I48" s="1560"/>
      <c r="J48" s="1560"/>
      <c r="K48" s="1561" t="s">
        <v>604</v>
      </c>
      <c r="L48" s="1561"/>
      <c r="M48" s="1561"/>
      <c r="N48" s="1561"/>
      <c r="O48" s="1561"/>
      <c r="P48" s="1562" t="s">
        <v>605</v>
      </c>
      <c r="Q48" s="1562"/>
      <c r="R48" s="1562"/>
      <c r="S48" s="1562"/>
      <c r="T48" s="1563"/>
    </row>
    <row r="49" spans="1:20" ht="20.149999999999999" customHeight="1">
      <c r="A49" s="1534" t="s">
        <v>606</v>
      </c>
      <c r="B49" s="1535"/>
      <c r="C49" s="1536"/>
      <c r="D49" s="1537" t="s">
        <v>607</v>
      </c>
      <c r="E49" s="1538"/>
      <c r="F49" s="1538"/>
      <c r="G49" s="1538"/>
      <c r="H49" s="1538"/>
      <c r="I49" s="1538"/>
      <c r="J49" s="1538"/>
      <c r="K49" s="1538"/>
      <c r="L49" s="271" t="s">
        <v>608</v>
      </c>
      <c r="M49" s="1538" t="s">
        <v>607</v>
      </c>
      <c r="N49" s="1538"/>
      <c r="O49" s="1538"/>
      <c r="P49" s="1538"/>
      <c r="Q49" s="1538"/>
      <c r="R49" s="1538"/>
      <c r="S49" s="1538"/>
      <c r="T49" s="1539"/>
    </row>
    <row r="50" spans="1:20" ht="20.149999999999999" customHeight="1">
      <c r="A50" s="1540" t="s">
        <v>609</v>
      </c>
      <c r="B50" s="1541"/>
      <c r="C50" s="1542"/>
      <c r="D50" s="1543" t="s">
        <v>610</v>
      </c>
      <c r="E50" s="1544"/>
      <c r="F50" s="1545"/>
      <c r="G50" s="1545"/>
      <c r="H50" s="1545"/>
      <c r="I50" s="1545"/>
      <c r="J50" s="1545"/>
      <c r="K50" s="1545"/>
      <c r="L50" s="1545"/>
      <c r="M50" s="1545"/>
      <c r="N50" s="1545"/>
      <c r="O50" s="1545"/>
      <c r="P50" s="1545"/>
      <c r="Q50" s="1545"/>
      <c r="R50" s="1545"/>
      <c r="S50" s="1545"/>
      <c r="T50" s="1546"/>
    </row>
    <row r="51" spans="1:20" ht="15" customHeight="1">
      <c r="A51" s="309"/>
      <c r="B51" s="240"/>
      <c r="C51" s="310"/>
      <c r="D51" s="244"/>
      <c r="E51" s="241"/>
      <c r="F51" s="241"/>
      <c r="G51" s="241"/>
      <c r="H51" s="241"/>
      <c r="I51" s="241"/>
      <c r="J51" s="241"/>
      <c r="K51" s="241"/>
      <c r="L51" s="241"/>
      <c r="M51" s="241"/>
      <c r="N51" s="241"/>
      <c r="O51" s="241"/>
      <c r="P51" s="241"/>
      <c r="Q51" s="241"/>
      <c r="R51" s="241"/>
      <c r="S51" s="241"/>
      <c r="T51" s="242"/>
    </row>
    <row r="52" spans="1:20" ht="15" customHeight="1">
      <c r="A52" s="311" t="s">
        <v>611</v>
      </c>
      <c r="B52" s="246"/>
      <c r="C52" s="312"/>
      <c r="D52" s="313" t="s">
        <v>612</v>
      </c>
      <c r="T52" s="247"/>
    </row>
    <row r="53" spans="1:20" ht="15" customHeight="1">
      <c r="A53" s="311" t="s">
        <v>613</v>
      </c>
      <c r="B53" s="246"/>
      <c r="C53" s="312"/>
      <c r="D53" s="313" t="s">
        <v>614</v>
      </c>
      <c r="T53" s="247"/>
    </row>
    <row r="54" spans="1:20" ht="15" customHeight="1">
      <c r="A54" s="311" t="s">
        <v>615</v>
      </c>
      <c r="B54" s="246"/>
      <c r="C54" s="312"/>
      <c r="D54" s="313" t="s">
        <v>616</v>
      </c>
      <c r="T54" s="247"/>
    </row>
    <row r="55" spans="1:20" ht="15" customHeight="1">
      <c r="A55" s="311" t="s">
        <v>617</v>
      </c>
      <c r="B55" s="246"/>
      <c r="C55" s="312"/>
      <c r="D55" s="313" t="s">
        <v>618</v>
      </c>
      <c r="M55" s="331"/>
      <c r="N55" s="331"/>
      <c r="O55" s="332" t="s">
        <v>619</v>
      </c>
      <c r="P55" s="331"/>
      <c r="Q55" s="331" t="s">
        <v>620</v>
      </c>
      <c r="R55" s="331"/>
      <c r="S55" s="331"/>
      <c r="T55" s="287" t="s">
        <v>621</v>
      </c>
    </row>
    <row r="56" spans="1:20" ht="15" customHeight="1">
      <c r="A56" s="311" t="s">
        <v>622</v>
      </c>
      <c r="B56" s="246"/>
      <c r="C56" s="312"/>
      <c r="D56" s="243"/>
      <c r="M56" s="286"/>
      <c r="N56" s="286"/>
      <c r="O56" s="286"/>
      <c r="P56" s="286"/>
      <c r="Q56" s="286"/>
      <c r="R56" s="286"/>
      <c r="S56" s="286"/>
      <c r="T56" s="287"/>
    </row>
    <row r="57" spans="1:20" ht="15" customHeight="1">
      <c r="A57" s="311"/>
      <c r="B57" s="246"/>
      <c r="C57" s="312"/>
      <c r="D57" s="243"/>
      <c r="H57" s="316"/>
      <c r="I57" s="316"/>
      <c r="K57" s="233" t="s">
        <v>623</v>
      </c>
      <c r="L57" s="316"/>
      <c r="M57" s="286"/>
      <c r="N57" s="286"/>
      <c r="O57" s="286"/>
      <c r="P57" s="286"/>
      <c r="Q57" s="286"/>
      <c r="R57" s="286"/>
      <c r="S57" s="286"/>
      <c r="T57" s="287" t="s">
        <v>624</v>
      </c>
    </row>
    <row r="58" spans="1:20" ht="15" customHeight="1">
      <c r="A58" s="317"/>
      <c r="B58" s="258"/>
      <c r="C58" s="318"/>
      <c r="D58" s="254"/>
      <c r="E58" s="255"/>
      <c r="F58" s="255"/>
      <c r="G58" s="255"/>
      <c r="H58" s="319"/>
      <c r="I58" s="319"/>
      <c r="J58" s="255"/>
      <c r="K58" s="255"/>
      <c r="L58" s="319"/>
      <c r="M58" s="333"/>
      <c r="N58" s="333"/>
      <c r="O58" s="333"/>
      <c r="P58" s="333"/>
      <c r="Q58" s="333"/>
      <c r="R58" s="333"/>
      <c r="S58" s="333"/>
      <c r="T58" s="334"/>
    </row>
    <row r="59" spans="1:20">
      <c r="A59" s="236" t="s">
        <v>625</v>
      </c>
    </row>
    <row r="60" spans="1:20" ht="17.25" customHeight="1">
      <c r="A60" s="238"/>
      <c r="B60" s="238"/>
      <c r="C60" s="238"/>
      <c r="D60" s="238"/>
      <c r="E60" s="238"/>
      <c r="F60" s="1533" t="s">
        <v>626</v>
      </c>
      <c r="G60" s="1533"/>
      <c r="H60" s="1533"/>
      <c r="I60" s="1533"/>
      <c r="J60" s="1533"/>
      <c r="K60" s="1533"/>
      <c r="L60" s="1533"/>
      <c r="M60" s="1533"/>
      <c r="N60" s="1533"/>
      <c r="O60" s="1533"/>
      <c r="P60" s="238"/>
      <c r="Q60" s="238"/>
      <c r="R60" s="238"/>
      <c r="S60" s="238"/>
      <c r="T60" s="238"/>
    </row>
    <row r="62" spans="1:20">
      <c r="A62" s="244"/>
      <c r="B62" s="241"/>
      <c r="C62" s="242"/>
      <c r="D62" s="244"/>
      <c r="E62" s="241"/>
      <c r="F62" s="240"/>
      <c r="G62" s="240"/>
      <c r="H62" s="240"/>
      <c r="I62" s="240"/>
      <c r="J62" s="240"/>
      <c r="K62" s="240"/>
      <c r="L62" s="241"/>
      <c r="M62" s="241"/>
      <c r="N62" s="241"/>
      <c r="O62" s="241"/>
      <c r="P62" s="241"/>
      <c r="Q62" s="241"/>
      <c r="R62" s="241"/>
      <c r="S62" s="241"/>
      <c r="T62" s="242"/>
    </row>
    <row r="63" spans="1:20">
      <c r="A63" s="243"/>
      <c r="C63" s="247"/>
      <c r="D63" s="250" t="s">
        <v>628</v>
      </c>
      <c r="G63" s="246"/>
      <c r="H63" s="246"/>
      <c r="I63" s="246"/>
      <c r="J63" s="246"/>
      <c r="K63" s="246"/>
      <c r="T63" s="247"/>
    </row>
    <row r="64" spans="1:20">
      <c r="A64" s="1521" t="s">
        <v>627</v>
      </c>
      <c r="B64" s="1522"/>
      <c r="C64" s="1523"/>
      <c r="D64" s="250"/>
      <c r="G64" s="246"/>
      <c r="H64" s="246"/>
      <c r="I64" s="246"/>
      <c r="J64" s="246"/>
      <c r="K64" s="246"/>
      <c r="T64" s="247"/>
    </row>
    <row r="65" spans="1:20">
      <c r="A65" s="243"/>
      <c r="C65" s="247"/>
      <c r="D65" s="250" t="s">
        <v>630</v>
      </c>
      <c r="G65" s="246"/>
      <c r="H65" s="246"/>
      <c r="I65" s="246"/>
      <c r="J65" s="246"/>
      <c r="K65" s="246"/>
      <c r="T65" s="247"/>
    </row>
    <row r="66" spans="1:20">
      <c r="A66" s="1518" t="s">
        <v>629</v>
      </c>
      <c r="B66" s="1519"/>
      <c r="C66" s="1520"/>
      <c r="D66" s="250"/>
      <c r="G66" s="246"/>
      <c r="H66" s="246"/>
      <c r="I66" s="246"/>
      <c r="J66" s="246"/>
      <c r="K66" s="246"/>
      <c r="T66" s="247"/>
    </row>
    <row r="67" spans="1:20">
      <c r="A67" s="1518" t="s">
        <v>631</v>
      </c>
      <c r="B67" s="1519"/>
      <c r="C67" s="1520"/>
      <c r="D67" s="250" t="s">
        <v>633</v>
      </c>
      <c r="G67" s="246"/>
      <c r="H67" s="246"/>
      <c r="I67" s="246"/>
      <c r="J67" s="246"/>
      <c r="K67" s="246"/>
      <c r="T67" s="247"/>
    </row>
    <row r="68" spans="1:20">
      <c r="A68" s="1518" t="s">
        <v>632</v>
      </c>
      <c r="B68" s="1519"/>
      <c r="C68" s="1520"/>
      <c r="D68" s="250"/>
      <c r="G68" s="246"/>
      <c r="H68" s="246"/>
      <c r="I68" s="246"/>
      <c r="J68" s="246"/>
      <c r="K68" s="246"/>
      <c r="T68" s="247"/>
    </row>
    <row r="69" spans="1:20">
      <c r="A69" s="243"/>
      <c r="C69" s="247"/>
      <c r="D69" s="250" t="s">
        <v>634</v>
      </c>
      <c r="G69" s="246"/>
      <c r="H69" s="246"/>
      <c r="I69" s="246"/>
      <c r="J69" s="246"/>
      <c r="K69" s="246"/>
      <c r="T69" s="247"/>
    </row>
    <row r="70" spans="1:20">
      <c r="A70" s="243"/>
      <c r="C70" s="247"/>
      <c r="D70" s="250"/>
      <c r="G70" s="246"/>
      <c r="H70" s="246"/>
      <c r="I70" s="246"/>
      <c r="J70" s="246"/>
      <c r="K70" s="246"/>
      <c r="T70" s="247"/>
    </row>
    <row r="71" spans="1:20">
      <c r="A71" s="243"/>
      <c r="C71" s="247"/>
      <c r="D71" s="250" t="s">
        <v>635</v>
      </c>
      <c r="G71" s="246"/>
      <c r="H71" s="246"/>
      <c r="I71" s="246"/>
      <c r="J71" s="246"/>
      <c r="K71" s="246"/>
      <c r="T71" s="247"/>
    </row>
    <row r="72" spans="1:20">
      <c r="A72" s="243"/>
      <c r="C72" s="247"/>
      <c r="D72" s="250"/>
      <c r="G72" s="246"/>
      <c r="H72" s="246"/>
      <c r="I72" s="246"/>
      <c r="J72" s="246"/>
      <c r="K72" s="246"/>
      <c r="T72" s="247"/>
    </row>
    <row r="73" spans="1:20">
      <c r="A73" s="243"/>
      <c r="C73" s="247"/>
      <c r="D73" s="250" t="s">
        <v>636</v>
      </c>
      <c r="G73" s="246"/>
      <c r="H73" s="246"/>
      <c r="I73" s="246"/>
      <c r="J73" s="246"/>
      <c r="K73" s="246"/>
      <c r="T73" s="247"/>
    </row>
    <row r="74" spans="1:20">
      <c r="A74" s="243"/>
      <c r="C74" s="247"/>
      <c r="D74" s="250"/>
      <c r="G74" s="246"/>
      <c r="H74" s="246"/>
      <c r="I74" s="246"/>
      <c r="J74" s="246"/>
      <c r="K74" s="246"/>
      <c r="T74" s="247"/>
    </row>
    <row r="75" spans="1:20">
      <c r="A75" s="243"/>
      <c r="C75" s="247"/>
      <c r="D75" s="250" t="s">
        <v>637</v>
      </c>
      <c r="G75" s="246"/>
      <c r="H75" s="246"/>
      <c r="I75" s="246"/>
      <c r="J75" s="246"/>
      <c r="K75" s="246"/>
      <c r="T75" s="247"/>
    </row>
    <row r="76" spans="1:20">
      <c r="A76" s="243"/>
      <c r="C76" s="247"/>
      <c r="D76" s="250"/>
      <c r="G76" s="246"/>
      <c r="H76" s="246"/>
      <c r="I76" s="246"/>
      <c r="J76" s="246"/>
      <c r="K76" s="246"/>
      <c r="T76" s="247"/>
    </row>
    <row r="77" spans="1:20">
      <c r="A77" s="243"/>
      <c r="C77" s="247"/>
      <c r="D77" s="250" t="s">
        <v>638</v>
      </c>
      <c r="G77" s="246"/>
      <c r="H77" s="246"/>
      <c r="I77" s="246"/>
      <c r="J77" s="246"/>
      <c r="K77" s="246"/>
      <c r="T77" s="247"/>
    </row>
    <row r="78" spans="1:20">
      <c r="A78" s="243"/>
      <c r="C78" s="247"/>
      <c r="D78" s="250"/>
      <c r="G78" s="246"/>
      <c r="H78" s="246"/>
      <c r="I78" s="246"/>
      <c r="J78" s="246"/>
      <c r="K78" s="246"/>
      <c r="T78" s="247"/>
    </row>
    <row r="79" spans="1:20">
      <c r="A79" s="243"/>
      <c r="C79" s="247"/>
      <c r="D79" s="250" t="s">
        <v>639</v>
      </c>
      <c r="G79" s="246"/>
      <c r="H79" s="246"/>
      <c r="I79" s="246"/>
      <c r="J79" s="246"/>
      <c r="K79" s="246"/>
      <c r="T79" s="247"/>
    </row>
    <row r="80" spans="1:20">
      <c r="A80" s="243"/>
      <c r="C80" s="247"/>
      <c r="D80" s="250"/>
      <c r="G80" s="246"/>
      <c r="H80" s="246"/>
      <c r="I80" s="246"/>
      <c r="J80" s="246"/>
      <c r="K80" s="246"/>
      <c r="T80" s="247"/>
    </row>
    <row r="81" spans="1:20">
      <c r="A81" s="243"/>
      <c r="C81" s="247"/>
      <c r="D81" s="250" t="s">
        <v>640</v>
      </c>
      <c r="G81" s="246"/>
      <c r="H81" s="246"/>
      <c r="I81" s="246"/>
      <c r="J81" s="246"/>
      <c r="K81" s="246"/>
      <c r="T81" s="247"/>
    </row>
    <row r="82" spans="1:20">
      <c r="A82" s="243"/>
      <c r="C82" s="247"/>
      <c r="D82" s="250"/>
      <c r="G82" s="246"/>
      <c r="H82" s="246"/>
      <c r="I82" s="246"/>
      <c r="J82" s="246"/>
      <c r="K82" s="246"/>
      <c r="T82" s="247"/>
    </row>
    <row r="83" spans="1:20">
      <c r="A83" s="243"/>
      <c r="C83" s="247"/>
      <c r="D83" s="250" t="s">
        <v>641</v>
      </c>
      <c r="G83" s="246"/>
      <c r="H83" s="246"/>
      <c r="I83" s="246"/>
      <c r="J83" s="246"/>
      <c r="K83" s="246"/>
      <c r="T83" s="247"/>
    </row>
    <row r="84" spans="1:20">
      <c r="A84" s="243"/>
      <c r="C84" s="247"/>
      <c r="D84" s="250"/>
      <c r="G84" s="246"/>
      <c r="H84" s="246"/>
      <c r="I84" s="246"/>
      <c r="J84" s="246"/>
      <c r="K84" s="246"/>
      <c r="T84" s="247"/>
    </row>
    <row r="85" spans="1:20">
      <c r="A85" s="243"/>
      <c r="C85" s="247"/>
      <c r="D85" s="250" t="s">
        <v>1239</v>
      </c>
      <c r="G85" s="246"/>
      <c r="H85" s="246"/>
      <c r="I85" s="246"/>
      <c r="J85" s="246"/>
      <c r="K85" s="246"/>
      <c r="T85" s="247"/>
    </row>
    <row r="86" spans="1:20">
      <c r="A86" s="243"/>
      <c r="C86" s="247"/>
      <c r="D86" s="250"/>
      <c r="G86" s="246"/>
      <c r="H86" s="246"/>
      <c r="I86" s="246"/>
      <c r="J86" s="246"/>
      <c r="K86" s="246"/>
      <c r="T86" s="247"/>
    </row>
    <row r="87" spans="1:20">
      <c r="A87" s="243"/>
      <c r="C87" s="247"/>
      <c r="D87" s="335" t="s">
        <v>1240</v>
      </c>
      <c r="G87" s="246"/>
      <c r="H87" s="246"/>
      <c r="I87" s="246"/>
      <c r="J87" s="246"/>
      <c r="K87" s="246"/>
      <c r="T87" s="247"/>
    </row>
    <row r="88" spans="1:20">
      <c r="A88" s="243"/>
      <c r="C88" s="247"/>
      <c r="D88" s="250"/>
      <c r="G88" s="246"/>
      <c r="H88" s="246"/>
      <c r="I88" s="246"/>
      <c r="J88" s="246"/>
      <c r="K88" s="246"/>
      <c r="T88" s="247"/>
    </row>
    <row r="89" spans="1:20">
      <c r="A89" s="243"/>
      <c r="C89" s="247"/>
      <c r="D89" s="250" t="s">
        <v>1241</v>
      </c>
      <c r="G89" s="246"/>
      <c r="H89" s="246"/>
      <c r="I89" s="246"/>
      <c r="J89" s="246"/>
      <c r="K89" s="246"/>
      <c r="T89" s="247"/>
    </row>
    <row r="90" spans="1:20">
      <c r="A90" s="254"/>
      <c r="B90" s="255"/>
      <c r="C90" s="256"/>
      <c r="D90" s="254"/>
      <c r="E90" s="257"/>
      <c r="F90" s="258"/>
      <c r="G90" s="258"/>
      <c r="H90" s="258"/>
      <c r="I90" s="258"/>
      <c r="J90" s="258"/>
      <c r="K90" s="258"/>
      <c r="L90" s="255"/>
      <c r="M90" s="255"/>
      <c r="N90" s="255"/>
      <c r="O90" s="255"/>
      <c r="P90" s="255"/>
      <c r="Q90" s="255"/>
      <c r="R90" s="255"/>
      <c r="S90" s="255"/>
      <c r="T90" s="256"/>
    </row>
    <row r="91" spans="1:20">
      <c r="A91" s="244"/>
      <c r="B91" s="241"/>
      <c r="C91" s="242"/>
      <c r="D91" s="244"/>
      <c r="E91" s="259"/>
      <c r="F91" s="240"/>
      <c r="G91" s="240"/>
      <c r="H91" s="240"/>
      <c r="I91" s="240"/>
      <c r="J91" s="240"/>
      <c r="K91" s="240"/>
      <c r="L91" s="241"/>
      <c r="M91" s="241"/>
      <c r="N91" s="241"/>
      <c r="O91" s="241"/>
      <c r="P91" s="241"/>
      <c r="Q91" s="241"/>
      <c r="R91" s="241"/>
      <c r="S91" s="241"/>
      <c r="T91" s="242"/>
    </row>
    <row r="92" spans="1:20">
      <c r="A92" s="243"/>
      <c r="C92" s="247"/>
      <c r="D92" s="243"/>
      <c r="E92" s="260"/>
      <c r="T92" s="247"/>
    </row>
    <row r="93" spans="1:20">
      <c r="A93" s="1521" t="s">
        <v>642</v>
      </c>
      <c r="B93" s="1522"/>
      <c r="C93" s="1523"/>
      <c r="D93" s="250" t="s">
        <v>643</v>
      </c>
      <c r="F93" s="246"/>
      <c r="G93" s="246"/>
      <c r="H93" s="246"/>
      <c r="I93" s="246"/>
      <c r="J93" s="246"/>
      <c r="K93" s="246"/>
      <c r="T93" s="247"/>
    </row>
    <row r="94" spans="1:20">
      <c r="A94" s="243"/>
      <c r="C94" s="247"/>
      <c r="D94" s="250"/>
      <c r="G94" s="246"/>
      <c r="H94" s="246"/>
      <c r="I94" s="246"/>
      <c r="J94" s="246"/>
      <c r="T94" s="247"/>
    </row>
    <row r="95" spans="1:20">
      <c r="A95" s="1518" t="s">
        <v>629</v>
      </c>
      <c r="B95" s="1519"/>
      <c r="C95" s="1520"/>
      <c r="D95" s="250" t="s">
        <v>644</v>
      </c>
      <c r="F95" s="246"/>
      <c r="G95" s="246"/>
      <c r="H95" s="246"/>
      <c r="I95" s="246"/>
      <c r="J95" s="246"/>
      <c r="K95" s="246"/>
      <c r="T95" s="247"/>
    </row>
    <row r="96" spans="1:20">
      <c r="A96" s="1518" t="s">
        <v>631</v>
      </c>
      <c r="B96" s="1519"/>
      <c r="C96" s="1520"/>
      <c r="D96" s="250"/>
      <c r="F96" s="246"/>
      <c r="G96" s="246"/>
      <c r="H96" s="246"/>
      <c r="I96" s="246"/>
      <c r="J96" s="246"/>
      <c r="T96" s="247"/>
    </row>
    <row r="97" spans="1:20">
      <c r="A97" s="1518" t="s">
        <v>632</v>
      </c>
      <c r="B97" s="1519"/>
      <c r="C97" s="1520"/>
      <c r="D97" s="250" t="s">
        <v>645</v>
      </c>
      <c r="F97" s="246"/>
      <c r="G97" s="246"/>
      <c r="H97" s="246"/>
      <c r="I97" s="246"/>
      <c r="J97" s="246"/>
      <c r="T97" s="247"/>
    </row>
    <row r="98" spans="1:20">
      <c r="A98" s="336"/>
      <c r="B98" s="337"/>
      <c r="C98" s="338"/>
      <c r="D98" s="250"/>
      <c r="F98" s="246"/>
      <c r="G98" s="246"/>
      <c r="H98" s="246"/>
      <c r="I98" s="246"/>
      <c r="J98" s="246"/>
      <c r="T98" s="247"/>
    </row>
    <row r="99" spans="1:20">
      <c r="A99" s="336"/>
      <c r="B99" s="337"/>
      <c r="C99" s="338"/>
      <c r="D99" s="250" t="s">
        <v>646</v>
      </c>
      <c r="F99" s="246"/>
      <c r="G99" s="246"/>
      <c r="H99" s="246"/>
      <c r="I99" s="246"/>
      <c r="J99" s="246"/>
      <c r="T99" s="247"/>
    </row>
    <row r="100" spans="1:20">
      <c r="A100" s="336"/>
      <c r="B100" s="337"/>
      <c r="C100" s="338"/>
      <c r="D100" s="250"/>
      <c r="F100" s="337"/>
      <c r="G100" s="246"/>
      <c r="H100" s="246"/>
      <c r="I100" s="246"/>
      <c r="J100" s="246"/>
      <c r="T100" s="247"/>
    </row>
    <row r="101" spans="1:20">
      <c r="A101" s="336"/>
      <c r="B101" s="337"/>
      <c r="C101" s="338"/>
      <c r="D101" s="250" t="s">
        <v>647</v>
      </c>
      <c r="F101" s="246"/>
      <c r="G101" s="246"/>
      <c r="H101" s="246"/>
      <c r="I101" s="246"/>
      <c r="J101" s="246"/>
      <c r="T101" s="247"/>
    </row>
    <row r="102" spans="1:20">
      <c r="A102" s="243"/>
      <c r="C102" s="247"/>
      <c r="D102" s="250"/>
      <c r="F102" s="246"/>
      <c r="G102" s="246"/>
      <c r="H102" s="246"/>
      <c r="I102" s="246"/>
      <c r="J102" s="246"/>
      <c r="T102" s="247"/>
    </row>
    <row r="103" spans="1:20">
      <c r="A103" s="243"/>
      <c r="C103" s="247"/>
      <c r="D103" s="250" t="s">
        <v>648</v>
      </c>
      <c r="F103" s="246"/>
      <c r="G103" s="246"/>
      <c r="H103" s="246"/>
      <c r="I103" s="246"/>
      <c r="J103" s="246"/>
      <c r="T103" s="247"/>
    </row>
    <row r="104" spans="1:20">
      <c r="A104" s="243"/>
      <c r="C104" s="247"/>
      <c r="D104" s="250"/>
      <c r="F104" s="246"/>
      <c r="G104" s="246"/>
      <c r="H104" s="246"/>
      <c r="I104" s="246"/>
      <c r="J104" s="246"/>
      <c r="T104" s="247"/>
    </row>
    <row r="105" spans="1:20">
      <c r="A105" s="243"/>
      <c r="C105" s="247"/>
      <c r="D105" s="250" t="s">
        <v>649</v>
      </c>
      <c r="F105" s="246"/>
      <c r="G105" s="246"/>
      <c r="H105" s="246"/>
      <c r="I105" s="246"/>
      <c r="J105" s="246"/>
      <c r="T105" s="247"/>
    </row>
    <row r="106" spans="1:20">
      <c r="A106" s="243"/>
      <c r="C106" s="247"/>
      <c r="D106" s="250"/>
      <c r="F106" s="246"/>
      <c r="G106" s="246"/>
      <c r="H106" s="246"/>
      <c r="I106" s="246"/>
      <c r="J106" s="246"/>
      <c r="T106" s="247"/>
    </row>
    <row r="107" spans="1:20">
      <c r="A107" s="243"/>
      <c r="C107" s="247"/>
      <c r="D107" s="250" t="s">
        <v>650</v>
      </c>
      <c r="F107" s="246"/>
      <c r="G107" s="246"/>
      <c r="H107" s="246"/>
      <c r="I107" s="246"/>
      <c r="J107" s="246"/>
      <c r="T107" s="247"/>
    </row>
    <row r="108" spans="1:20">
      <c r="A108" s="243"/>
      <c r="C108" s="247"/>
      <c r="D108" s="250"/>
      <c r="E108" s="266"/>
      <c r="F108" s="246"/>
      <c r="G108" s="246"/>
      <c r="H108" s="246"/>
      <c r="I108" s="246"/>
      <c r="J108" s="246"/>
      <c r="T108" s="247"/>
    </row>
    <row r="109" spans="1:20">
      <c r="A109" s="243"/>
      <c r="C109" s="247"/>
      <c r="D109" s="250"/>
      <c r="E109" s="260"/>
      <c r="F109" s="246"/>
      <c r="G109" s="246"/>
      <c r="H109" s="246"/>
      <c r="I109" s="246"/>
      <c r="J109" s="246"/>
      <c r="K109" s="246"/>
      <c r="T109" s="247"/>
    </row>
    <row r="110" spans="1:20">
      <c r="A110" s="243"/>
      <c r="C110" s="247"/>
      <c r="D110" s="243"/>
      <c r="F110" s="246"/>
      <c r="H110" s="246"/>
      <c r="J110" s="246" t="s">
        <v>651</v>
      </c>
      <c r="T110" s="247"/>
    </row>
    <row r="111" spans="1:20">
      <c r="A111" s="254"/>
      <c r="B111" s="255"/>
      <c r="C111" s="256"/>
      <c r="D111" s="254"/>
      <c r="E111" s="255"/>
      <c r="F111" s="258"/>
      <c r="G111" s="258"/>
      <c r="H111" s="255"/>
      <c r="I111" s="258"/>
      <c r="J111" s="258" t="s">
        <v>1242</v>
      </c>
      <c r="K111" s="255"/>
      <c r="L111" s="246"/>
      <c r="T111" s="247"/>
    </row>
    <row r="112" spans="1:20">
      <c r="A112" s="1500"/>
      <c r="B112" s="1501"/>
      <c r="C112" s="1501"/>
      <c r="D112" s="1501"/>
      <c r="E112" s="1502"/>
      <c r="F112" s="1524" t="s">
        <v>654</v>
      </c>
      <c r="G112" s="1525"/>
      <c r="H112" s="1525"/>
      <c r="I112" s="1525"/>
      <c r="J112" s="1525"/>
      <c r="K112" s="1526"/>
      <c r="L112" s="244"/>
      <c r="M112" s="241"/>
      <c r="N112" s="241"/>
      <c r="O112" s="241"/>
      <c r="P112" s="241"/>
      <c r="Q112" s="241"/>
      <c r="R112" s="241"/>
      <c r="S112" s="241"/>
      <c r="T112" s="242"/>
    </row>
    <row r="113" spans="1:20">
      <c r="A113" s="1521"/>
      <c r="B113" s="1522"/>
      <c r="C113" s="1522"/>
      <c r="D113" s="1522"/>
      <c r="E113" s="1523"/>
      <c r="F113" s="1527"/>
      <c r="G113" s="1528"/>
      <c r="H113" s="1528"/>
      <c r="I113" s="1528"/>
      <c r="J113" s="1528"/>
      <c r="K113" s="1529"/>
      <c r="L113" s="243"/>
      <c r="O113" s="286"/>
      <c r="P113" s="286"/>
      <c r="Q113" s="286"/>
      <c r="R113" s="286"/>
      <c r="S113" s="286"/>
      <c r="T113" s="247"/>
    </row>
    <row r="114" spans="1:20">
      <c r="A114" s="1500" t="s">
        <v>1149</v>
      </c>
      <c r="B114" s="1501"/>
      <c r="C114" s="1501"/>
      <c r="D114" s="1501"/>
      <c r="E114" s="1502"/>
      <c r="F114" s="1506" t="s">
        <v>656</v>
      </c>
      <c r="G114" s="1507"/>
      <c r="H114" s="1507"/>
      <c r="I114" s="1507"/>
      <c r="J114" s="1507"/>
      <c r="K114" s="1508"/>
      <c r="L114" s="1496" t="s">
        <v>655</v>
      </c>
      <c r="M114" s="1497"/>
      <c r="N114" s="1497"/>
      <c r="O114" s="286"/>
      <c r="P114" s="286"/>
      <c r="Q114" s="286"/>
      <c r="R114" s="286"/>
      <c r="S114" s="286"/>
      <c r="T114" s="247" t="s">
        <v>624</v>
      </c>
    </row>
    <row r="115" spans="1:20">
      <c r="A115" s="1521"/>
      <c r="B115" s="1522"/>
      <c r="C115" s="1522"/>
      <c r="D115" s="1522"/>
      <c r="E115" s="1523"/>
      <c r="F115" s="1530"/>
      <c r="G115" s="1531"/>
      <c r="H115" s="1531"/>
      <c r="I115" s="1531"/>
      <c r="J115" s="1531"/>
      <c r="K115" s="1532"/>
      <c r="L115" s="1498"/>
      <c r="M115" s="1499"/>
      <c r="N115" s="1499"/>
      <c r="O115" s="333"/>
      <c r="P115" s="333"/>
      <c r="Q115" s="333"/>
      <c r="R115" s="333"/>
      <c r="S115" s="333"/>
      <c r="T115" s="256"/>
    </row>
    <row r="116" spans="1:20">
      <c r="A116" s="1500" t="s">
        <v>653</v>
      </c>
      <c r="B116" s="1501"/>
      <c r="C116" s="1501"/>
      <c r="D116" s="1501"/>
      <c r="E116" s="1502"/>
      <c r="F116" s="1506" t="s">
        <v>656</v>
      </c>
      <c r="G116" s="1507"/>
      <c r="H116" s="1507"/>
      <c r="I116" s="1507"/>
      <c r="J116" s="1507"/>
      <c r="K116" s="1508"/>
      <c r="L116" s="1512" t="s">
        <v>499</v>
      </c>
      <c r="M116" s="1513"/>
      <c r="N116" s="1513"/>
      <c r="O116" s="1514"/>
      <c r="P116" s="1514"/>
      <c r="Q116" s="1514"/>
      <c r="R116" s="1514"/>
      <c r="S116" s="1514"/>
      <c r="T116" s="1516" t="s">
        <v>624</v>
      </c>
    </row>
    <row r="117" spans="1:20">
      <c r="A117" s="1503"/>
      <c r="B117" s="1504"/>
      <c r="C117" s="1504"/>
      <c r="D117" s="1504"/>
      <c r="E117" s="1505"/>
      <c r="F117" s="1509"/>
      <c r="G117" s="1510"/>
      <c r="H117" s="1510"/>
      <c r="I117" s="1510"/>
      <c r="J117" s="1510"/>
      <c r="K117" s="1511"/>
      <c r="L117" s="1498"/>
      <c r="M117" s="1499"/>
      <c r="N117" s="1499"/>
      <c r="O117" s="1515"/>
      <c r="P117" s="1515"/>
      <c r="Q117" s="1515"/>
      <c r="R117" s="1515"/>
      <c r="S117" s="1515"/>
      <c r="T117" s="1517"/>
    </row>
  </sheetData>
  <sheetProtection algorithmName="SHA-512" hashValue="g9hifNvGXzjYzMft3R7tedAvQWosftR+2H0t6g4hgxqVvdLpoxIOh8C1E95LgH8ZcgJi7zmEeQDa6EAJeYcZTw==" saltValue="OMd9mT+Jx7XE3kv3rcVXlw==" spinCount="100000" sheet="1" objects="1" scenarios="1" selectLockedCells="1"/>
  <mergeCells count="139">
    <mergeCell ref="Q1:R1"/>
    <mergeCell ref="S1:T1"/>
    <mergeCell ref="A2:C2"/>
    <mergeCell ref="A3:G3"/>
    <mergeCell ref="H3:I3"/>
    <mergeCell ref="J3:T3"/>
    <mergeCell ref="Q12:R12"/>
    <mergeCell ref="S12:T12"/>
    <mergeCell ref="A16:C16"/>
    <mergeCell ref="D16:H16"/>
    <mergeCell ref="I16:J18"/>
    <mergeCell ref="K16:L18"/>
    <mergeCell ref="M16:N19"/>
    <mergeCell ref="O16:T19"/>
    <mergeCell ref="A17:C18"/>
    <mergeCell ref="D17:H18"/>
    <mergeCell ref="A19:C19"/>
    <mergeCell ref="D19:I19"/>
    <mergeCell ref="J19:L19"/>
    <mergeCell ref="A20:C21"/>
    <mergeCell ref="D20:E21"/>
    <mergeCell ref="F20:L20"/>
    <mergeCell ref="F21:L21"/>
    <mergeCell ref="O12:P12"/>
    <mergeCell ref="M21:N21"/>
    <mergeCell ref="P21:Q21"/>
    <mergeCell ref="S21:T21"/>
    <mergeCell ref="A22:C27"/>
    <mergeCell ref="D22:E23"/>
    <mergeCell ref="F22:L22"/>
    <mergeCell ref="F23:L23"/>
    <mergeCell ref="M23:N23"/>
    <mergeCell ref="P23:Q23"/>
    <mergeCell ref="S23:T23"/>
    <mergeCell ref="D24:E25"/>
    <mergeCell ref="F24:L25"/>
    <mergeCell ref="M24:N25"/>
    <mergeCell ref="O24:T25"/>
    <mergeCell ref="D26:E26"/>
    <mergeCell ref="D27:E27"/>
    <mergeCell ref="F27:I27"/>
    <mergeCell ref="J27:L27"/>
    <mergeCell ref="M27:N27"/>
    <mergeCell ref="P27:Q27"/>
    <mergeCell ref="A29:C29"/>
    <mergeCell ref="A30:C30"/>
    <mergeCell ref="A31:C32"/>
    <mergeCell ref="D31:E31"/>
    <mergeCell ref="F31:K31"/>
    <mergeCell ref="M31:N31"/>
    <mergeCell ref="S27:T27"/>
    <mergeCell ref="A28:C28"/>
    <mergeCell ref="D28:J28"/>
    <mergeCell ref="K28:L28"/>
    <mergeCell ref="M28:P28"/>
    <mergeCell ref="Q28:R28"/>
    <mergeCell ref="S28:T28"/>
    <mergeCell ref="O31:P31"/>
    <mergeCell ref="Q31:R31"/>
    <mergeCell ref="S31:T31"/>
    <mergeCell ref="D32:E32"/>
    <mergeCell ref="F32:G32"/>
    <mergeCell ref="H32:I32"/>
    <mergeCell ref="J32:K32"/>
    <mergeCell ref="L32:N33"/>
    <mergeCell ref="O32:T32"/>
    <mergeCell ref="A36:C36"/>
    <mergeCell ref="D36:H36"/>
    <mergeCell ref="I36:M36"/>
    <mergeCell ref="N36:Q36"/>
    <mergeCell ref="R36:T36"/>
    <mergeCell ref="A37:T37"/>
    <mergeCell ref="A33:C33"/>
    <mergeCell ref="D33:K33"/>
    <mergeCell ref="P33:T33"/>
    <mergeCell ref="A34:C34"/>
    <mergeCell ref="D34:T34"/>
    <mergeCell ref="A35:C35"/>
    <mergeCell ref="D35:H35"/>
    <mergeCell ref="I35:M35"/>
    <mergeCell ref="N35:T35"/>
    <mergeCell ref="B40:G40"/>
    <mergeCell ref="I40:N40"/>
    <mergeCell ref="P40:T40"/>
    <mergeCell ref="B41:G41"/>
    <mergeCell ref="I41:N41"/>
    <mergeCell ref="P41:T41"/>
    <mergeCell ref="B38:G38"/>
    <mergeCell ref="I38:N38"/>
    <mergeCell ref="P38:T38"/>
    <mergeCell ref="B39:G39"/>
    <mergeCell ref="I39:N39"/>
    <mergeCell ref="P39:T39"/>
    <mergeCell ref="B44:G44"/>
    <mergeCell ref="I44:N44"/>
    <mergeCell ref="P44:T44"/>
    <mergeCell ref="B45:G45"/>
    <mergeCell ref="I45:N45"/>
    <mergeCell ref="P45:T45"/>
    <mergeCell ref="B42:G42"/>
    <mergeCell ref="I42:N42"/>
    <mergeCell ref="P42:T42"/>
    <mergeCell ref="B43:G43"/>
    <mergeCell ref="I43:N43"/>
    <mergeCell ref="P43:T43"/>
    <mergeCell ref="B46:G46"/>
    <mergeCell ref="I46:N46"/>
    <mergeCell ref="P46:T46"/>
    <mergeCell ref="B47:G47"/>
    <mergeCell ref="I47:M47"/>
    <mergeCell ref="A48:E48"/>
    <mergeCell ref="F48:J48"/>
    <mergeCell ref="K48:O48"/>
    <mergeCell ref="P48:T48"/>
    <mergeCell ref="F60:O60"/>
    <mergeCell ref="A64:C64"/>
    <mergeCell ref="A66:C66"/>
    <mergeCell ref="A67:C67"/>
    <mergeCell ref="A68:C68"/>
    <mergeCell ref="A93:C93"/>
    <mergeCell ref="A49:C49"/>
    <mergeCell ref="D49:K49"/>
    <mergeCell ref="M49:T49"/>
    <mergeCell ref="A50:C50"/>
    <mergeCell ref="D50:E50"/>
    <mergeCell ref="F50:T50"/>
    <mergeCell ref="L114:N115"/>
    <mergeCell ref="A116:E117"/>
    <mergeCell ref="F116:K117"/>
    <mergeCell ref="L116:N117"/>
    <mergeCell ref="O116:S117"/>
    <mergeCell ref="T116:T117"/>
    <mergeCell ref="A95:C95"/>
    <mergeCell ref="A96:C96"/>
    <mergeCell ref="A97:C97"/>
    <mergeCell ref="A112:E113"/>
    <mergeCell ref="F112:K113"/>
    <mergeCell ref="A114:E115"/>
    <mergeCell ref="F114:K115"/>
  </mergeCells>
  <phoneticPr fontId="3"/>
  <dataValidations xWindow="287" yWindow="608" count="8">
    <dataValidation type="list" allowBlank="1" showInputMessage="1" prompt="例）1966/12/5　_x000a_→昭和41年12月5日と表示されます。_x000a_・参考_x000a_昭和歴に＋２５、平成歴－１２で_x000a_西暦の下２桁になります。_x000a_例．昭和４２年＋　２５　＝　１９６７年" sqref="F114:K117" xr:uid="{DF3A81C3-3DE6-4B02-BB3C-084DAC43C016}">
      <formula1>"　　　　　年　　　　　月　　　　　日"</formula1>
    </dataValidation>
    <dataValidation type="list" allowBlank="1" showInputMessage="1" prompt="例）1966/12/5　_x000a_→昭和41年12月5日と表示されます。_x000a_・参考_x000a_昭和歴に＋２５、平成歴－１２で_x000a_西暦の下２桁になります。_x000a_例．昭和４２年＋　２５　＝　１９６７年_x000a__x000a_※手書き用に変更したい場合やデータを消した後は▼をクリックして、該当和暦に変更してください。" sqref="D49:K49 M49:T49" xr:uid="{79F5B7F8-B119-4467-B758-006334C967F6}">
      <formula1>"年　　　　　月　　　　　日,令和　　　　　年　　　　　月　　　　　日"</formula1>
    </dataValidation>
    <dataValidation type="list" allowBlank="1" showInputMessage="1" showErrorMessage="1" promptTitle="▼をクリックして該当する種別を選択して下さい。" prompt="_x000a_・雇用保険（通常の雇用者は加入義務あり）_x000a__x000a_・日雇保険（日雇労働被保険者手帳、俗に言う_x000a_「日雇手帳」「白手帳」「 センター手帳」）に雇用保険_x000a_印紙の貼付する） _x000a_→原則、３０日以内の期間を定めて雇用される者_x000a__x000a_・適用除外（事業主、一人親方など）_x000a_" sqref="N36:Q36" xr:uid="{DF1908E3-CFA0-451C-9599-F0AEA4007483}">
      <formula1>"雇用保険,日雇保険,適用除外"</formula1>
    </dataValidation>
    <dataValidation type="list" allowBlank="1" showInputMessage="1" showErrorMessage="1" promptTitle="▼をクリックして該当する種別を選択して下さい。" prompt="_x000a_・厚生年金（通常の雇用者が加入）_x000a__x000a_・国民年金（市役所などで手続き）_x000a__x000a_・受給者（但し、原則、通常の雇用者は_x000a_７０歳まで厚生年金に加入義務あり）_x000a_" sqref="I36:M36" xr:uid="{B3ECAD54-E5BD-4524-917F-55581E4D4E19}">
      <formula1>"厚生年金,国民年金,受給者"</formula1>
    </dataValidation>
    <dataValidation type="list" allowBlank="1" showInputMessage="1" showErrorMessage="1" promptTitle="▼をクリックして該当する種別を選択して下さい。" prompt="・健康保険組合（組合管掌健康保険）_x000a__x000a_・協会けんぽ（全国健康保険管掌保険）_x000a_　　　　　　　　　　　　　　　　・・・旧名称　政府管掌_x000a__x000a_・建設国保（東京土建などで手続き）_x000a__x000a_・国民健康保険（市役所などで手続き）_x000a__x000a_・適用除外（後期高齢者など）" sqref="D36:H36" xr:uid="{AF2C03A5-51F6-4ACE-9049-86E7936847E3}">
      <formula1>"健康保険組合,協会けんぽ,建設国保,国民健康保険,適応除外"</formula1>
    </dataValidation>
    <dataValidation type="whole" allowBlank="1" showInputMessage="1" showErrorMessage="1" prompt="経験年数を整数で入力してください。_x000a_※整数を入力すると自動で「年」とつきます。" sqref="S28:T28" xr:uid="{1CE47469-7821-4C1A-A4C1-B8B376CCE244}">
      <formula1>0</formula1>
      <formula2>100</formula2>
    </dataValidation>
    <dataValidation type="list" allowBlank="1" sqref="D19:I19" xr:uid="{4CF4DD79-0DF0-44D9-981B-FA6CCE50F21C}">
      <formula1>"西暦　　　　年　　　月　　　日"</formula1>
    </dataValidation>
    <dataValidation type="textLength" imeMode="halfKatakana" allowBlank="1" showInputMessage="1" showErrorMessage="1" sqref="D16:H16" xr:uid="{53E75E89-A9BB-452E-9601-A35D4C9364CF}">
      <formula1>1</formula1>
      <formula2>30</formula2>
    </dataValidation>
  </dataValidations>
  <printOptions horizontalCentered="1" verticalCentered="1"/>
  <pageMargins left="0.70866141732283472" right="0.70866141732283472" top="0.74803149606299213" bottom="0.74803149606299213" header="0.31496062992125984" footer="0.31496062992125984"/>
  <pageSetup paperSize="9" scale="86" fitToHeight="0" orientation="portrait" blackAndWhite="1" r:id="rId1"/>
  <headerFooter alignWithMargins="0"/>
  <rowBreaks count="1" manualBreakCount="1">
    <brk id="58" max="19"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35A9F-7EAE-456F-B68A-3087B13A96B4}">
  <sheetPr>
    <tabColor theme="7"/>
    <pageSetUpPr fitToPage="1"/>
  </sheetPr>
  <dimension ref="A1:AC59"/>
  <sheetViews>
    <sheetView topLeftCell="A13" zoomScale="110" zoomScaleNormal="110" workbookViewId="0">
      <selection activeCell="C20" sqref="C20:G20"/>
    </sheetView>
  </sheetViews>
  <sheetFormatPr defaultRowHeight="18"/>
  <cols>
    <col min="1" max="1" width="3.75" customWidth="1"/>
    <col min="2" max="2" width="33.75" style="1" bestFit="1" customWidth="1"/>
    <col min="3" max="6" width="6.58203125" style="1" customWidth="1"/>
    <col min="7" max="7" width="18.75" customWidth="1"/>
    <col min="8" max="8" width="2.5" customWidth="1"/>
    <col min="9" max="12" width="6.58203125" customWidth="1"/>
    <col min="13" max="13" width="18.75" customWidth="1"/>
    <col min="14" max="14" width="2.33203125" customWidth="1"/>
    <col min="15" max="18" width="6.58203125" customWidth="1"/>
    <col min="19" max="19" width="18.75" customWidth="1"/>
    <col min="20" max="20" width="2.33203125" customWidth="1"/>
    <col min="21" max="23" width="6.58203125" customWidth="1"/>
    <col min="24" max="24" width="9" bestFit="1" customWidth="1"/>
    <col min="25" max="25" width="18.75" customWidth="1"/>
    <col min="27" max="27" width="12.75" customWidth="1"/>
    <col min="28" max="28" width="43.83203125" bestFit="1" customWidth="1"/>
    <col min="29" max="29" width="4" customWidth="1"/>
  </cols>
  <sheetData>
    <row r="1" spans="1:25" ht="21.75" customHeight="1" thickBot="1">
      <c r="A1" s="622" t="s">
        <v>46</v>
      </c>
      <c r="B1" s="622"/>
      <c r="C1" s="25"/>
      <c r="D1" s="26"/>
      <c r="E1" s="26"/>
      <c r="F1" s="626" t="s">
        <v>47</v>
      </c>
      <c r="G1" s="626"/>
      <c r="H1" s="626"/>
      <c r="I1" s="627"/>
      <c r="J1" s="2"/>
      <c r="K1" s="2"/>
      <c r="O1" s="11" t="s">
        <v>48</v>
      </c>
      <c r="P1" s="2"/>
      <c r="Q1" s="2"/>
      <c r="U1" s="11"/>
      <c r="V1" s="2"/>
      <c r="W1" s="2"/>
    </row>
    <row r="2" spans="1:25" ht="21.75" customHeight="1" thickBot="1">
      <c r="A2" s="622"/>
      <c r="B2" s="622"/>
      <c r="C2" s="22"/>
      <c r="D2" s="27"/>
      <c r="E2" s="27"/>
      <c r="F2" s="626" t="s">
        <v>49</v>
      </c>
      <c r="G2" s="626"/>
      <c r="H2" s="626"/>
      <c r="I2" s="627"/>
      <c r="J2" s="2"/>
      <c r="K2" s="2"/>
      <c r="O2" s="12" t="s">
        <v>50</v>
      </c>
      <c r="P2" s="2"/>
      <c r="Q2" s="2"/>
      <c r="U2" s="12"/>
      <c r="V2" s="2"/>
      <c r="W2" s="2"/>
    </row>
    <row r="3" spans="1:25" ht="21" customHeight="1" thickBot="1">
      <c r="B3" s="2" t="s">
        <v>1154</v>
      </c>
      <c r="C3" s="23"/>
      <c r="D3" s="28"/>
      <c r="E3" s="28"/>
      <c r="F3" s="626" t="s">
        <v>107</v>
      </c>
      <c r="G3" s="626"/>
      <c r="H3" s="626"/>
      <c r="I3" s="627"/>
      <c r="J3" s="2"/>
      <c r="K3" s="2"/>
      <c r="O3" s="12" t="s">
        <v>51</v>
      </c>
      <c r="P3" s="2"/>
      <c r="Q3" s="2"/>
      <c r="U3" s="12"/>
      <c r="V3" s="2"/>
      <c r="W3" s="2"/>
    </row>
    <row r="4" spans="1:25">
      <c r="A4" s="4" t="s">
        <v>216</v>
      </c>
      <c r="I4" s="13"/>
      <c r="J4" s="13"/>
      <c r="K4" s="13"/>
      <c r="L4" s="14"/>
      <c r="M4" s="14"/>
      <c r="O4" s="13"/>
      <c r="P4" s="13"/>
      <c r="Q4" s="13"/>
      <c r="R4" s="14"/>
      <c r="S4" s="14"/>
      <c r="U4" s="13"/>
      <c r="V4" s="13"/>
      <c r="W4" s="13"/>
      <c r="X4" s="14"/>
      <c r="Y4" s="14"/>
    </row>
    <row r="5" spans="1:25">
      <c r="B5" s="15" t="s">
        <v>52</v>
      </c>
      <c r="C5" s="623">
        <v>45535</v>
      </c>
      <c r="D5" s="623"/>
      <c r="E5" s="623"/>
      <c r="F5" s="623"/>
      <c r="G5" s="623"/>
      <c r="I5" s="14"/>
      <c r="J5" s="14"/>
      <c r="K5" s="14"/>
      <c r="L5" s="14"/>
      <c r="M5" s="14"/>
      <c r="O5" s="149" t="s">
        <v>53</v>
      </c>
      <c r="P5" s="610" t="s">
        <v>54</v>
      </c>
      <c r="Q5" s="610"/>
      <c r="R5" s="610" t="s">
        <v>55</v>
      </c>
      <c r="S5" s="610"/>
      <c r="T5" s="610"/>
      <c r="U5" s="610"/>
      <c r="V5" s="610"/>
      <c r="W5" s="3"/>
      <c r="X5" s="154"/>
      <c r="Y5" s="14"/>
    </row>
    <row r="6" spans="1:25">
      <c r="B6" s="15" t="s">
        <v>56</v>
      </c>
      <c r="C6" s="624" t="s">
        <v>1354</v>
      </c>
      <c r="D6" s="624"/>
      <c r="E6" s="624"/>
      <c r="F6" s="624"/>
      <c r="G6" s="624"/>
      <c r="I6" s="628">
        <v>2499001</v>
      </c>
      <c r="J6" s="629"/>
      <c r="K6" s="630"/>
      <c r="L6" s="14" t="s">
        <v>217</v>
      </c>
      <c r="M6" s="14"/>
      <c r="O6" s="155"/>
      <c r="P6" s="610"/>
      <c r="Q6" s="610"/>
      <c r="R6" s="611" t="s">
        <v>57</v>
      </c>
      <c r="S6" s="611"/>
      <c r="T6" s="611"/>
      <c r="U6" s="611"/>
      <c r="V6" s="611"/>
      <c r="W6" s="3"/>
      <c r="X6" s="3"/>
      <c r="Y6" s="14"/>
    </row>
    <row r="7" spans="1:25">
      <c r="B7" s="15" t="s">
        <v>58</v>
      </c>
      <c r="C7" s="625" t="s">
        <v>1348</v>
      </c>
      <c r="D7" s="625"/>
      <c r="E7" s="625"/>
      <c r="F7" s="625"/>
      <c r="G7" s="625"/>
      <c r="I7" s="14"/>
      <c r="J7" s="14"/>
      <c r="K7" s="14"/>
      <c r="L7" s="14"/>
      <c r="M7" s="14"/>
      <c r="O7" s="617" t="s">
        <v>207</v>
      </c>
      <c r="P7" s="610" t="s">
        <v>54</v>
      </c>
      <c r="Q7" s="610"/>
      <c r="R7" s="611" t="s">
        <v>59</v>
      </c>
      <c r="S7" s="611"/>
      <c r="T7" s="611"/>
      <c r="U7" s="611"/>
      <c r="V7" s="611"/>
      <c r="W7" s="3"/>
      <c r="X7" s="3"/>
      <c r="Y7" s="14"/>
    </row>
    <row r="8" spans="1:25">
      <c r="B8" s="15" t="s">
        <v>202</v>
      </c>
      <c r="C8" s="619" t="s">
        <v>44</v>
      </c>
      <c r="D8" s="619"/>
      <c r="E8" s="619"/>
      <c r="F8" s="619"/>
      <c r="G8" s="619"/>
      <c r="I8" s="14"/>
      <c r="J8" s="14"/>
      <c r="K8" s="14"/>
      <c r="L8" s="14"/>
      <c r="M8" s="14"/>
      <c r="O8" s="618"/>
      <c r="P8" s="610"/>
      <c r="Q8" s="610"/>
      <c r="R8" s="611" t="s">
        <v>208</v>
      </c>
      <c r="S8" s="611"/>
      <c r="T8" s="611"/>
      <c r="U8" s="611"/>
      <c r="V8" s="611"/>
      <c r="W8" s="3"/>
      <c r="X8" s="3"/>
      <c r="Y8" s="14"/>
    </row>
    <row r="9" spans="1:25">
      <c r="B9" s="15" t="s">
        <v>60</v>
      </c>
      <c r="C9" s="625" t="s">
        <v>1192</v>
      </c>
      <c r="D9" s="625"/>
      <c r="E9" s="625"/>
      <c r="F9" s="625"/>
      <c r="G9" s="625"/>
      <c r="I9" s="14"/>
      <c r="J9" s="14"/>
      <c r="K9" s="14"/>
      <c r="L9" s="14"/>
      <c r="M9" s="14"/>
      <c r="O9" s="618"/>
      <c r="P9" s="610"/>
      <c r="Q9" s="610"/>
      <c r="R9" s="611" t="s">
        <v>209</v>
      </c>
      <c r="S9" s="611"/>
      <c r="T9" s="611"/>
      <c r="U9" s="611"/>
      <c r="V9" s="611"/>
      <c r="W9" s="3"/>
      <c r="X9" s="3"/>
      <c r="Y9" s="14"/>
    </row>
    <row r="10" spans="1:25">
      <c r="B10" s="15" t="s">
        <v>203</v>
      </c>
      <c r="C10" s="619" t="s">
        <v>1352</v>
      </c>
      <c r="D10" s="619"/>
      <c r="E10" s="619"/>
      <c r="F10" s="619"/>
      <c r="G10" s="619"/>
      <c r="I10" s="14"/>
      <c r="J10" s="14"/>
      <c r="K10" s="14"/>
      <c r="L10" s="14"/>
      <c r="M10" s="14"/>
      <c r="O10" s="618"/>
      <c r="P10" s="610" t="s">
        <v>61</v>
      </c>
      <c r="Q10" s="610"/>
      <c r="R10" s="611" t="s">
        <v>1305</v>
      </c>
      <c r="S10" s="611"/>
      <c r="T10" s="611"/>
      <c r="U10" s="611"/>
      <c r="V10" s="611"/>
      <c r="W10" s="3"/>
      <c r="X10" s="3"/>
      <c r="Y10" s="14"/>
    </row>
    <row r="11" spans="1:25">
      <c r="B11" s="15" t="s">
        <v>204</v>
      </c>
      <c r="C11" s="619" t="s">
        <v>1352</v>
      </c>
      <c r="D11" s="619"/>
      <c r="E11" s="619"/>
      <c r="F11" s="619"/>
      <c r="G11" s="619"/>
      <c r="I11" s="14"/>
      <c r="J11" s="14"/>
      <c r="K11" s="14"/>
      <c r="L11" s="14"/>
      <c r="M11" s="14"/>
      <c r="O11" s="618"/>
      <c r="P11" s="610"/>
      <c r="Q11" s="610"/>
      <c r="R11" s="611" t="s">
        <v>1306</v>
      </c>
      <c r="S11" s="611"/>
      <c r="T11" s="611"/>
      <c r="U11" s="611"/>
      <c r="V11" s="611"/>
      <c r="W11" s="3"/>
      <c r="X11" s="3"/>
      <c r="Y11" s="14"/>
    </row>
    <row r="12" spans="1:25">
      <c r="B12" s="15" t="s">
        <v>205</v>
      </c>
      <c r="C12" s="619" t="s">
        <v>209</v>
      </c>
      <c r="D12" s="619"/>
      <c r="E12" s="619"/>
      <c r="F12" s="619"/>
      <c r="G12" s="619"/>
      <c r="I12" s="14"/>
      <c r="J12" s="14"/>
      <c r="K12" s="14"/>
      <c r="L12" s="14"/>
      <c r="M12" s="14"/>
      <c r="O12" s="618"/>
      <c r="P12" s="610"/>
      <c r="Q12" s="610"/>
      <c r="R12" s="611" t="s">
        <v>1307</v>
      </c>
      <c r="S12" s="611"/>
      <c r="T12" s="611"/>
      <c r="U12" s="611"/>
      <c r="V12" s="611"/>
      <c r="W12" s="3"/>
      <c r="X12" s="3"/>
      <c r="Y12" s="14"/>
    </row>
    <row r="13" spans="1:25">
      <c r="B13" s="15" t="s">
        <v>62</v>
      </c>
      <c r="C13" s="619" t="s">
        <v>1349</v>
      </c>
      <c r="D13" s="619"/>
      <c r="E13" s="619"/>
      <c r="F13" s="619"/>
      <c r="G13" s="619"/>
      <c r="I13" s="14"/>
      <c r="J13" s="14"/>
      <c r="K13" s="14"/>
      <c r="L13" s="14"/>
      <c r="M13" s="14"/>
      <c r="O13" s="618"/>
      <c r="P13" s="610"/>
      <c r="Q13" s="610"/>
      <c r="R13" s="611" t="s">
        <v>1308</v>
      </c>
      <c r="S13" s="611"/>
      <c r="T13" s="611"/>
      <c r="U13" s="611"/>
      <c r="V13" s="611"/>
      <c r="W13" s="3"/>
      <c r="X13" s="3"/>
      <c r="Y13" s="14"/>
    </row>
    <row r="14" spans="1:25">
      <c r="B14" s="15" t="s">
        <v>63</v>
      </c>
      <c r="C14" s="619" t="s">
        <v>1350</v>
      </c>
      <c r="D14" s="619"/>
      <c r="E14" s="619"/>
      <c r="F14" s="619"/>
      <c r="G14" s="619"/>
      <c r="I14" s="14"/>
      <c r="J14" s="14"/>
      <c r="K14" s="14"/>
      <c r="L14" s="14"/>
      <c r="M14" s="14"/>
      <c r="O14" s="618"/>
      <c r="P14" s="610"/>
      <c r="Q14" s="610"/>
      <c r="R14" s="611" t="s">
        <v>1309</v>
      </c>
      <c r="S14" s="611"/>
      <c r="T14" s="611"/>
      <c r="U14" s="611"/>
      <c r="V14" s="611"/>
      <c r="W14" s="3"/>
      <c r="X14" s="3"/>
      <c r="Y14" s="14"/>
    </row>
    <row r="15" spans="1:25">
      <c r="B15" s="15" t="s">
        <v>64</v>
      </c>
      <c r="C15" s="619">
        <v>45566</v>
      </c>
      <c r="D15" s="619"/>
      <c r="E15" s="619"/>
      <c r="F15" s="619"/>
      <c r="G15" s="619"/>
      <c r="I15" s="14"/>
      <c r="J15" s="14"/>
      <c r="K15" s="14"/>
      <c r="L15" s="14"/>
      <c r="M15" s="14"/>
      <c r="O15" s="618"/>
      <c r="P15" s="610"/>
      <c r="Q15" s="610"/>
      <c r="R15" s="611" t="s">
        <v>1310</v>
      </c>
      <c r="S15" s="611"/>
      <c r="T15" s="611"/>
      <c r="U15" s="611"/>
      <c r="V15" s="611"/>
      <c r="W15" s="3"/>
      <c r="X15" s="1" t="s">
        <v>65</v>
      </c>
      <c r="Y15" t="s">
        <v>66</v>
      </c>
    </row>
    <row r="16" spans="1:25">
      <c r="B16" s="15" t="s">
        <v>67</v>
      </c>
      <c r="C16" s="619">
        <v>45930</v>
      </c>
      <c r="D16" s="619"/>
      <c r="E16" s="619"/>
      <c r="F16" s="619"/>
      <c r="G16" s="619"/>
      <c r="I16" s="14"/>
      <c r="J16" s="14"/>
      <c r="K16" s="14"/>
      <c r="L16" s="14"/>
      <c r="M16" s="14"/>
      <c r="O16" s="617" t="s">
        <v>214</v>
      </c>
      <c r="P16" s="610" t="s">
        <v>54</v>
      </c>
      <c r="Q16" s="610"/>
      <c r="R16" s="611" t="s">
        <v>210</v>
      </c>
      <c r="S16" s="611"/>
      <c r="T16" s="611"/>
      <c r="U16" s="611"/>
      <c r="V16" s="611"/>
      <c r="W16" s="3"/>
      <c r="X16" s="1" t="s">
        <v>68</v>
      </c>
      <c r="Y16" t="s">
        <v>69</v>
      </c>
    </row>
    <row r="17" spans="1:29">
      <c r="B17" s="15" t="s">
        <v>70</v>
      </c>
      <c r="C17" s="619">
        <v>45565</v>
      </c>
      <c r="D17" s="619"/>
      <c r="E17" s="619"/>
      <c r="F17" s="619"/>
      <c r="G17" s="619"/>
      <c r="I17" s="14"/>
      <c r="J17" s="14"/>
      <c r="K17" s="14"/>
      <c r="L17" s="14"/>
      <c r="M17" s="14"/>
      <c r="O17" s="618"/>
      <c r="P17" s="610"/>
      <c r="Q17" s="610"/>
      <c r="R17" s="611" t="s">
        <v>211</v>
      </c>
      <c r="S17" s="611"/>
      <c r="T17" s="611"/>
      <c r="U17" s="611"/>
      <c r="V17" s="611"/>
      <c r="W17" s="3"/>
      <c r="X17" s="1" t="s">
        <v>71</v>
      </c>
      <c r="Y17" t="s">
        <v>72</v>
      </c>
    </row>
    <row r="18" spans="1:29">
      <c r="B18" s="15" t="s">
        <v>73</v>
      </c>
      <c r="C18" s="619" t="s">
        <v>1351</v>
      </c>
      <c r="D18" s="619"/>
      <c r="E18" s="619"/>
      <c r="F18" s="619"/>
      <c r="G18" s="619"/>
      <c r="I18" s="14"/>
      <c r="J18" s="14"/>
      <c r="K18" s="14"/>
      <c r="L18" s="14"/>
      <c r="M18" s="14"/>
      <c r="O18" s="618"/>
      <c r="P18" s="610" t="s">
        <v>61</v>
      </c>
      <c r="Q18" s="610"/>
      <c r="R18" s="611" t="s">
        <v>212</v>
      </c>
      <c r="S18" s="611"/>
      <c r="T18" s="611"/>
      <c r="U18" s="611"/>
      <c r="V18" s="611"/>
      <c r="W18" s="3"/>
    </row>
    <row r="19" spans="1:29">
      <c r="B19" s="15" t="s">
        <v>206</v>
      </c>
      <c r="C19" s="619" t="s">
        <v>1352</v>
      </c>
      <c r="D19" s="619"/>
      <c r="E19" s="619"/>
      <c r="F19" s="619"/>
      <c r="G19" s="619"/>
      <c r="I19" s="14"/>
      <c r="J19" s="14"/>
      <c r="K19" s="14"/>
      <c r="L19" s="14"/>
      <c r="M19" s="14"/>
      <c r="O19" s="618"/>
      <c r="P19" s="610"/>
      <c r="Q19" s="610"/>
      <c r="R19" s="611" t="s">
        <v>213</v>
      </c>
      <c r="S19" s="611"/>
      <c r="T19" s="611"/>
      <c r="U19" s="611"/>
      <c r="V19" s="611"/>
      <c r="W19" s="3"/>
      <c r="X19" s="1" t="s">
        <v>74</v>
      </c>
      <c r="Y19" t="s">
        <v>66</v>
      </c>
    </row>
    <row r="20" spans="1:29">
      <c r="B20" s="15" t="s">
        <v>75</v>
      </c>
      <c r="C20" s="619" t="s">
        <v>69</v>
      </c>
      <c r="D20" s="619"/>
      <c r="E20" s="619"/>
      <c r="F20" s="619"/>
      <c r="G20" s="619"/>
      <c r="I20" s="14"/>
      <c r="J20" s="14"/>
      <c r="K20" s="14"/>
      <c r="L20" s="14"/>
      <c r="M20" s="14"/>
      <c r="O20" s="618"/>
      <c r="P20" s="610"/>
      <c r="Q20" s="610"/>
      <c r="R20" s="611" t="s">
        <v>1307</v>
      </c>
      <c r="S20" s="611"/>
      <c r="T20" s="611"/>
      <c r="U20" s="611"/>
      <c r="V20" s="611"/>
      <c r="W20" s="3"/>
      <c r="X20" s="1" t="s">
        <v>1135</v>
      </c>
      <c r="Y20" t="s">
        <v>1139</v>
      </c>
    </row>
    <row r="21" spans="1:29">
      <c r="B21" s="15" t="s">
        <v>76</v>
      </c>
      <c r="C21" s="619" t="s">
        <v>1139</v>
      </c>
      <c r="D21" s="619"/>
      <c r="E21" s="619"/>
      <c r="F21" s="619"/>
      <c r="G21" s="619"/>
      <c r="I21" s="14" t="s">
        <v>1146</v>
      </c>
      <c r="J21" s="14"/>
      <c r="K21" s="14"/>
      <c r="L21" s="14"/>
      <c r="M21" s="14"/>
      <c r="O21" s="618"/>
      <c r="P21" s="610"/>
      <c r="Q21" s="610"/>
      <c r="R21" s="611" t="s">
        <v>1308</v>
      </c>
      <c r="S21" s="611"/>
      <c r="T21" s="611"/>
      <c r="U21" s="611"/>
      <c r="V21" s="611"/>
      <c r="W21" s="3"/>
      <c r="X21" s="1" t="s">
        <v>1136</v>
      </c>
      <c r="Y21" t="s">
        <v>1140</v>
      </c>
    </row>
    <row r="22" spans="1:29">
      <c r="B22" s="15" t="s">
        <v>77</v>
      </c>
      <c r="C22" s="620" t="s">
        <v>1353</v>
      </c>
      <c r="D22" s="620"/>
      <c r="E22" s="620"/>
      <c r="F22" s="620"/>
      <c r="G22" s="620"/>
      <c r="O22" s="618"/>
      <c r="P22" s="610"/>
      <c r="Q22" s="610"/>
      <c r="R22" s="611" t="s">
        <v>1309</v>
      </c>
      <c r="S22" s="611"/>
      <c r="T22" s="611"/>
      <c r="U22" s="611"/>
      <c r="V22" s="611"/>
      <c r="W22" s="3"/>
      <c r="X22" s="1" t="s">
        <v>1137</v>
      </c>
      <c r="Y22" t="s">
        <v>1141</v>
      </c>
    </row>
    <row r="23" spans="1:29">
      <c r="B23" s="15" t="s">
        <v>201</v>
      </c>
      <c r="C23" s="619"/>
      <c r="D23" s="619"/>
      <c r="E23" s="619"/>
      <c r="F23" s="619"/>
      <c r="G23" s="619"/>
      <c r="I23" t="s">
        <v>1147</v>
      </c>
      <c r="O23" s="621"/>
      <c r="P23" s="610"/>
      <c r="Q23" s="610"/>
      <c r="R23" s="611" t="s">
        <v>1310</v>
      </c>
      <c r="S23" s="611"/>
      <c r="T23" s="611"/>
      <c r="U23" s="611"/>
      <c r="V23" s="611"/>
      <c r="W23" s="3"/>
      <c r="X23" s="1" t="s">
        <v>1138</v>
      </c>
      <c r="Y23" t="s">
        <v>1142</v>
      </c>
      <c r="AC23" s="24"/>
    </row>
    <row r="24" spans="1:29" ht="26.25" customHeight="1">
      <c r="A24" s="4" t="s">
        <v>78</v>
      </c>
      <c r="N24" s="16"/>
      <c r="T24" s="16"/>
      <c r="Z24" s="3"/>
      <c r="AA24" s="3"/>
      <c r="AC24" s="24"/>
    </row>
    <row r="25" spans="1:29" ht="19">
      <c r="B25" s="17" t="s">
        <v>200</v>
      </c>
      <c r="C25" s="615" t="s">
        <v>79</v>
      </c>
      <c r="D25" s="615"/>
      <c r="E25" s="615"/>
      <c r="F25" s="615"/>
      <c r="G25" s="615"/>
      <c r="H25" s="18"/>
      <c r="I25" s="615" t="s">
        <v>80</v>
      </c>
      <c r="J25" s="615"/>
      <c r="K25" s="615"/>
      <c r="L25" s="615"/>
      <c r="M25" s="615"/>
      <c r="N25" s="150"/>
      <c r="O25" s="615" t="s">
        <v>1303</v>
      </c>
      <c r="P25" s="615"/>
      <c r="Q25" s="615"/>
      <c r="R25" s="615"/>
      <c r="S25" s="615"/>
      <c r="T25" s="150"/>
      <c r="U25" s="615" t="s">
        <v>1311</v>
      </c>
      <c r="V25" s="615"/>
      <c r="W25" s="615"/>
      <c r="X25" s="615"/>
      <c r="Y25" s="615"/>
      <c r="Z25" s="3"/>
      <c r="AA25" s="3"/>
      <c r="AC25" s="24"/>
    </row>
    <row r="26" spans="1:29">
      <c r="B26" s="15" t="s">
        <v>25</v>
      </c>
      <c r="C26" s="616"/>
      <c r="D26" s="616"/>
      <c r="E26" s="616"/>
      <c r="F26" s="616"/>
      <c r="G26" s="616"/>
      <c r="H26" s="19"/>
      <c r="I26" s="616"/>
      <c r="J26" s="616"/>
      <c r="K26" s="616"/>
      <c r="L26" s="616"/>
      <c r="M26" s="616"/>
      <c r="N26" s="150"/>
      <c r="O26" s="616"/>
      <c r="P26" s="616"/>
      <c r="Q26" s="616"/>
      <c r="R26" s="616"/>
      <c r="S26" s="616"/>
      <c r="T26" s="150"/>
      <c r="U26" s="616"/>
      <c r="V26" s="616"/>
      <c r="W26" s="616"/>
      <c r="X26" s="616"/>
      <c r="Y26" s="616"/>
      <c r="Z26" s="3"/>
      <c r="AC26" s="24"/>
    </row>
    <row r="27" spans="1:29">
      <c r="B27" s="15" t="s">
        <v>60</v>
      </c>
      <c r="C27" s="614" t="str">
        <f>IF(C$26="","",VLOOKUP(C$26,入力シート1!$B$2:$AM$17,2,0))</f>
        <v/>
      </c>
      <c r="D27" s="614"/>
      <c r="E27" s="614"/>
      <c r="F27" s="614"/>
      <c r="G27" s="614"/>
      <c r="H27" s="19"/>
      <c r="I27" s="614" t="str">
        <f>IF(I$26="","",VLOOKUP(I$26,入力シート1!$B$5:$AM$54,2,0))</f>
        <v/>
      </c>
      <c r="J27" s="614"/>
      <c r="K27" s="614"/>
      <c r="L27" s="614"/>
      <c r="M27" s="614"/>
      <c r="N27" s="150"/>
      <c r="O27" s="614" t="str">
        <f>IF(O$26="","",VLOOKUP(O$26,入力シート1!$B$5:$AM$54,2,0))</f>
        <v/>
      </c>
      <c r="P27" s="614"/>
      <c r="Q27" s="614"/>
      <c r="R27" s="614"/>
      <c r="S27" s="614"/>
      <c r="T27" s="150"/>
      <c r="U27" s="614" t="str">
        <f>IF(U$26="","",VLOOKUP(U$26,入力シート1!$B$5:$AM$54,2,0))</f>
        <v/>
      </c>
      <c r="V27" s="614"/>
      <c r="W27" s="614"/>
      <c r="X27" s="614"/>
      <c r="Y27" s="614"/>
      <c r="Z27" s="3"/>
      <c r="AA27" s="3"/>
    </row>
    <row r="28" spans="1:29">
      <c r="B28" s="15" t="s">
        <v>81</v>
      </c>
      <c r="C28" s="614" t="str">
        <f>IF(C$26="","",VLOOKUP(C$26,入力シート1!$B$5:$AM$54,3,0))</f>
        <v/>
      </c>
      <c r="D28" s="614"/>
      <c r="E28" s="614"/>
      <c r="F28" s="614"/>
      <c r="G28" s="614"/>
      <c r="H28" s="19"/>
      <c r="I28" s="614" t="str">
        <f>IF(I$26="","",VLOOKUP(I$26,入力シート1!$B$5:$AM$54,3,0))</f>
        <v/>
      </c>
      <c r="J28" s="614"/>
      <c r="K28" s="614"/>
      <c r="L28" s="614"/>
      <c r="M28" s="614"/>
      <c r="N28" s="150"/>
      <c r="O28" s="614" t="str">
        <f>IF(O$26="","",VLOOKUP(O$26,入力シート1!$B$5:$AM$54,3,0))</f>
        <v/>
      </c>
      <c r="P28" s="614"/>
      <c r="Q28" s="614"/>
      <c r="R28" s="614"/>
      <c r="S28" s="614"/>
      <c r="T28" s="150"/>
      <c r="U28" s="614" t="str">
        <f>IF(U$26="","",VLOOKUP(U$26,入力シート1!$B$5:$AM$54,3,0))</f>
        <v/>
      </c>
      <c r="V28" s="614"/>
      <c r="W28" s="614"/>
      <c r="X28" s="614"/>
      <c r="Y28" s="614"/>
    </row>
    <row r="29" spans="1:29">
      <c r="B29" s="15" t="s">
        <v>82</v>
      </c>
      <c r="C29" s="614" t="str">
        <f>IF(C$26="","",VLOOKUP(C$26,入力シート1!$B$5:$AM$54,4,0))</f>
        <v/>
      </c>
      <c r="D29" s="614"/>
      <c r="E29" s="614"/>
      <c r="F29" s="614"/>
      <c r="G29" s="614"/>
      <c r="H29" s="19"/>
      <c r="I29" s="614" t="str">
        <f>IF(I$26="","",VLOOKUP(I$26,入力シート1!$B$5:$AM$54,4,0))</f>
        <v/>
      </c>
      <c r="J29" s="614"/>
      <c r="K29" s="614"/>
      <c r="L29" s="614"/>
      <c r="M29" s="614"/>
      <c r="N29" s="150"/>
      <c r="O29" s="614" t="str">
        <f>IF(O$26="","",VLOOKUP(O$26,入力シート1!$B$5:$AM$54,4,0))</f>
        <v/>
      </c>
      <c r="P29" s="614"/>
      <c r="Q29" s="614"/>
      <c r="R29" s="614"/>
      <c r="S29" s="614"/>
      <c r="T29" s="150"/>
      <c r="U29" s="614" t="str">
        <f>IF(U$26="","",VLOOKUP(U$26,入力シート1!$B$5:$AM$54,4,0))</f>
        <v/>
      </c>
      <c r="V29" s="614"/>
      <c r="W29" s="614"/>
      <c r="X29" s="614"/>
      <c r="Y29" s="614"/>
    </row>
    <row r="30" spans="1:29">
      <c r="B30" s="15" t="s">
        <v>83</v>
      </c>
      <c r="C30" s="614" t="str">
        <f>IF(C$26="","",VLOOKUP(C$26,入力シート1!$B$5:$AM$54,5,0))</f>
        <v/>
      </c>
      <c r="D30" s="614"/>
      <c r="E30" s="614"/>
      <c r="F30" s="614"/>
      <c r="G30" s="614"/>
      <c r="H30" s="19"/>
      <c r="I30" s="614" t="str">
        <f>IF(I$26="","",VLOOKUP(I$26,入力シート1!$B$5:$AM$54,5,0))</f>
        <v/>
      </c>
      <c r="J30" s="614"/>
      <c r="K30" s="614"/>
      <c r="L30" s="614"/>
      <c r="M30" s="614"/>
      <c r="N30" s="150"/>
      <c r="O30" s="614" t="str">
        <f>IF(O$26="","",VLOOKUP(O$26,入力シート1!$B$5:$AM$54,5,0))</f>
        <v/>
      </c>
      <c r="P30" s="614"/>
      <c r="Q30" s="614"/>
      <c r="R30" s="614"/>
      <c r="S30" s="614"/>
      <c r="T30" s="150"/>
      <c r="U30" s="614" t="str">
        <f>IF(U$26="","",VLOOKUP(U$26,入力シート1!$B$5:$AM$54,5,0))</f>
        <v/>
      </c>
      <c r="V30" s="614"/>
      <c r="W30" s="614"/>
      <c r="X30" s="614"/>
      <c r="Y30" s="614"/>
    </row>
    <row r="31" spans="1:29">
      <c r="B31" s="15" t="s">
        <v>84</v>
      </c>
      <c r="C31" s="614" t="str">
        <f>IF(C$26="","",VLOOKUP(C$26,入力シート1!$B$5:$AM$54,6,0))</f>
        <v/>
      </c>
      <c r="D31" s="614"/>
      <c r="E31" s="614"/>
      <c r="F31" s="614"/>
      <c r="G31" s="614"/>
      <c r="H31" s="19"/>
      <c r="I31" s="614" t="str">
        <f>IF(I$26="","",VLOOKUP(I$26,入力シート1!$B$5:$AM$54,6,0))</f>
        <v/>
      </c>
      <c r="J31" s="614"/>
      <c r="K31" s="614"/>
      <c r="L31" s="614"/>
      <c r="M31" s="614"/>
      <c r="N31" s="150"/>
      <c r="O31" s="614" t="str">
        <f>IF(O$26="","",VLOOKUP(O$26,入力シート1!$B$5:$AM$54,6,0))</f>
        <v/>
      </c>
      <c r="P31" s="614"/>
      <c r="Q31" s="614"/>
      <c r="R31" s="614"/>
      <c r="S31" s="614"/>
      <c r="T31" s="150"/>
      <c r="U31" s="614" t="str">
        <f>IF(U$26="","",VLOOKUP(U$26,入力シート1!$B$5:$AM$54,6,0))</f>
        <v/>
      </c>
      <c r="V31" s="614"/>
      <c r="W31" s="614"/>
      <c r="X31" s="614"/>
      <c r="Y31" s="614"/>
    </row>
    <row r="32" spans="1:29">
      <c r="B32" s="15" t="s">
        <v>85</v>
      </c>
      <c r="C32" s="614" t="str">
        <f>IF(C$26="","",VLOOKUP(C$26,入力シート1!$B$5:$AM$54,7,0))</f>
        <v/>
      </c>
      <c r="D32" s="614"/>
      <c r="E32" s="614"/>
      <c r="F32" s="614"/>
      <c r="G32" s="614"/>
      <c r="H32" s="19"/>
      <c r="I32" s="614" t="str">
        <f>IF(I$26="","",VLOOKUP(I$26,入力シート1!$B$5:$AM$54,7,0))</f>
        <v/>
      </c>
      <c r="J32" s="614"/>
      <c r="K32" s="614"/>
      <c r="L32" s="614"/>
      <c r="M32" s="614"/>
      <c r="N32" s="150"/>
      <c r="O32" s="614" t="str">
        <f>IF(O$26="","",VLOOKUP(O$26,入力シート1!$B$5:$AM$54,7,0))</f>
        <v/>
      </c>
      <c r="P32" s="614"/>
      <c r="Q32" s="614"/>
      <c r="R32" s="614"/>
      <c r="S32" s="614"/>
      <c r="T32" s="150"/>
      <c r="U32" s="614" t="str">
        <f>IF(U$26="","",VLOOKUP(U$26,入力シート1!$B$5:$AM$54,7,0))</f>
        <v/>
      </c>
      <c r="V32" s="614"/>
      <c r="W32" s="614"/>
      <c r="X32" s="614"/>
      <c r="Y32" s="614"/>
    </row>
    <row r="33" spans="2:25">
      <c r="B33" s="15" t="s">
        <v>86</v>
      </c>
      <c r="C33" s="612" t="str">
        <f>IF(C$26="","",VLOOKUP(C$26,入力シート1!$B$5:$AM$54,8,0))</f>
        <v/>
      </c>
      <c r="D33" s="612"/>
      <c r="E33" s="612"/>
      <c r="F33" s="612"/>
      <c r="G33" s="612"/>
      <c r="H33" s="19"/>
      <c r="I33" s="612" t="str">
        <f>IF(I$26="","",VLOOKUP(I$26,入力シート1!$B$5:$AM$54,8,0))</f>
        <v/>
      </c>
      <c r="J33" s="612"/>
      <c r="K33" s="612"/>
      <c r="L33" s="612"/>
      <c r="M33" s="612"/>
      <c r="N33" s="150"/>
      <c r="O33" s="612" t="str">
        <f>IF(O$26="","",VLOOKUP(O$26,入力シート1!$B$5:$AM$54,8,0))</f>
        <v/>
      </c>
      <c r="P33" s="612"/>
      <c r="Q33" s="612"/>
      <c r="R33" s="612"/>
      <c r="S33" s="612"/>
      <c r="T33" s="150"/>
      <c r="U33" s="612" t="str">
        <f>IF(U$26="","",VLOOKUP(U$26,入力シート1!$B$5:$AM$54,8,0))</f>
        <v/>
      </c>
      <c r="V33" s="612"/>
      <c r="W33" s="612"/>
      <c r="X33" s="612"/>
      <c r="Y33" s="612"/>
    </row>
    <row r="34" spans="2:25">
      <c r="B34" s="15" t="s">
        <v>87</v>
      </c>
      <c r="C34" s="612" t="str">
        <f>IF(C$26="","",VLOOKUP(C$26,入力シート1!$B$5:$AM$54,9,0))</f>
        <v/>
      </c>
      <c r="D34" s="612"/>
      <c r="E34" s="612"/>
      <c r="F34" s="612"/>
      <c r="G34" s="612"/>
      <c r="H34" s="19"/>
      <c r="I34" s="612" t="str">
        <f>IF(I$26="","",VLOOKUP(I$26,入力シート1!$B$5:$AM$54,9,0))</f>
        <v/>
      </c>
      <c r="J34" s="612"/>
      <c r="K34" s="612"/>
      <c r="L34" s="612"/>
      <c r="M34" s="612"/>
      <c r="N34" s="150"/>
      <c r="O34" s="612" t="str">
        <f>IF(O$26="","",VLOOKUP(O$26,入力シート1!$B$5:$AM$54,9,0))</f>
        <v/>
      </c>
      <c r="P34" s="612"/>
      <c r="Q34" s="612"/>
      <c r="R34" s="612"/>
      <c r="S34" s="612"/>
      <c r="T34" s="150"/>
      <c r="U34" s="612" t="str">
        <f>IF(U$26="","",VLOOKUP(U$26,入力シート1!$B$5:$AM$54,9,0))</f>
        <v/>
      </c>
      <c r="V34" s="612"/>
      <c r="W34" s="612"/>
      <c r="X34" s="612"/>
      <c r="Y34" s="612"/>
    </row>
    <row r="35" spans="2:25">
      <c r="B35" s="15" t="s">
        <v>88</v>
      </c>
      <c r="C35" s="612" t="str">
        <f>IF(C$26="","",VLOOKUP(C$26,入力シート1!$B$5:$AM$54,10,0))</f>
        <v/>
      </c>
      <c r="D35" s="612"/>
      <c r="E35" s="612"/>
      <c r="F35" s="612"/>
      <c r="G35" s="612"/>
      <c r="H35" s="19"/>
      <c r="I35" s="612" t="str">
        <f>IF(I$26="","",VLOOKUP(I$26,入力シート1!$B$5:$AM$54,10,0))</f>
        <v/>
      </c>
      <c r="J35" s="612"/>
      <c r="K35" s="612"/>
      <c r="L35" s="612"/>
      <c r="M35" s="612"/>
      <c r="N35" s="19"/>
      <c r="O35" s="612" t="str">
        <f>IF(O$26="","",VLOOKUP(O$26,入力シート1!$B$5:$AM$54,10,0))</f>
        <v/>
      </c>
      <c r="P35" s="612"/>
      <c r="Q35" s="612"/>
      <c r="R35" s="612"/>
      <c r="S35" s="612"/>
      <c r="T35" s="19"/>
      <c r="U35" s="612" t="str">
        <f>IF(U$26="","",VLOOKUP(U$26,入力シート1!$B$5:$AM$54,10,0))</f>
        <v/>
      </c>
      <c r="V35" s="612"/>
      <c r="W35" s="612"/>
      <c r="X35" s="612"/>
      <c r="Y35" s="612"/>
    </row>
    <row r="36" spans="2:25">
      <c r="B36" s="15" t="s">
        <v>89</v>
      </c>
      <c r="C36" s="613" t="str">
        <f>IF(C$26="","",VLOOKUP(C$26,入力シート1!$B$5:$AM$54,11,0))&amp;""</f>
        <v/>
      </c>
      <c r="D36" s="613"/>
      <c r="E36" s="613"/>
      <c r="F36" s="613"/>
      <c r="G36" s="19" t="s">
        <v>1276</v>
      </c>
      <c r="H36" s="19"/>
      <c r="I36" s="613" t="str">
        <f>IF(I$26="","",VLOOKUP(I$26,入力シート1!$B$5:$AM$54,11,0))&amp;""</f>
        <v/>
      </c>
      <c r="J36" s="613"/>
      <c r="K36" s="613"/>
      <c r="L36" s="613"/>
      <c r="M36" s="19" t="s">
        <v>230</v>
      </c>
      <c r="N36" s="19"/>
      <c r="O36" s="613" t="str">
        <f>IF(O$26="","",VLOOKUP(O$26,入力シート1!$B$5:$AM$54,11,0))&amp;""</f>
        <v/>
      </c>
      <c r="P36" s="613"/>
      <c r="Q36" s="613"/>
      <c r="R36" s="613"/>
      <c r="S36" s="19" t="s">
        <v>230</v>
      </c>
      <c r="T36" s="19"/>
      <c r="U36" s="613" t="str">
        <f>IF(U$26="","",VLOOKUP(U$26,入力シート1!$B$5:$AM$54,11,0))&amp;""</f>
        <v/>
      </c>
      <c r="V36" s="613"/>
      <c r="W36" s="613"/>
      <c r="X36" s="613"/>
      <c r="Y36" s="19" t="s">
        <v>230</v>
      </c>
    </row>
    <row r="37" spans="2:25">
      <c r="B37" s="15" t="s">
        <v>90</v>
      </c>
      <c r="C37" s="152" t="str">
        <f>IF(C$26="","",VLOOKUP(C$26,入力シート1!$B$5:$AM$54,12,0))&amp;""</f>
        <v/>
      </c>
      <c r="D37" s="152" t="str">
        <f>IF(C$26="","",VLOOKUP(C$26,入力シート1!$B$5:$AM$54,13,0))&amp;""</f>
        <v/>
      </c>
      <c r="E37" s="153" t="str">
        <f>IF(C$26="","",VLOOKUP(C$26,入力シート1!$B$5:$AM$54,14,0))&amp;""</f>
        <v/>
      </c>
      <c r="F37" s="19" t="s">
        <v>1275</v>
      </c>
      <c r="G37" s="153" t="str">
        <f>IF(C$26="","",VLOOKUP(C$26,入力シート1!$B$5:$AM$54,15,0))&amp;""</f>
        <v/>
      </c>
      <c r="H37" s="19"/>
      <c r="I37" s="152" t="str">
        <f>IF(I$26="","",VLOOKUP(I$26,入力シート1!$B$5:$AM$54,12,0))&amp;""</f>
        <v/>
      </c>
      <c r="J37" s="152" t="str">
        <f>IF(I$26="","",VLOOKUP(I$26,入力シート1!$B$5:$AM$54,13,0))&amp;""</f>
        <v/>
      </c>
      <c r="K37" s="153" t="str">
        <f>IF(I$26="","",VLOOKUP(I$26,入力シート1!$B$5:$AM$54,14,0))&amp;""</f>
        <v/>
      </c>
      <c r="L37" s="19" t="s">
        <v>1189</v>
      </c>
      <c r="M37" s="153" t="str">
        <f>IF(I$26="","",VLOOKUP(I$26,入力シート1!$B$5:$AM$54,15,0))&amp;""</f>
        <v/>
      </c>
      <c r="N37" s="150"/>
      <c r="O37" s="152" t="str">
        <f>IF(O$26="","",VLOOKUP(O$26,入力シート1!$B$5:$AM$54,12,0))&amp;""</f>
        <v/>
      </c>
      <c r="P37" s="152" t="str">
        <f>IF(O$26="","",VLOOKUP(O$26,入力シート1!$B$5:$AM$54,13,0))&amp;""</f>
        <v/>
      </c>
      <c r="Q37" s="153" t="str">
        <f>IF(O$26="","",VLOOKUP(O$26,入力シート1!$B$5:$AM$54,14,0))&amp;""</f>
        <v/>
      </c>
      <c r="R37" s="19" t="s">
        <v>1189</v>
      </c>
      <c r="S37" s="153" t="str">
        <f>IF(O$26="","",VLOOKUP(O$26,入力シート1!$B$5:$AM$54,15,0))&amp;""</f>
        <v/>
      </c>
      <c r="T37" s="150"/>
      <c r="U37" s="152" t="str">
        <f>IF(U$26="","",VLOOKUP(U$26,入力シート1!$B$5:$AM$54,12,0))&amp;""</f>
        <v/>
      </c>
      <c r="V37" s="152" t="str">
        <f>IF(U$26="","",VLOOKUP(U$26,入力シート1!$B$5:$AM$54,13,0))&amp;""</f>
        <v/>
      </c>
      <c r="W37" s="153" t="str">
        <f>IF(U$26="","",VLOOKUP(U$26,入力シート1!$B$5:$AM$54,14,0))&amp;""</f>
        <v/>
      </c>
      <c r="X37" s="19" t="s">
        <v>1189</v>
      </c>
      <c r="Y37" s="153" t="str">
        <f>IF(U$26="","",VLOOKUP(U$26,入力シート1!$B$5:$AM$54,15,0))&amp;""</f>
        <v/>
      </c>
    </row>
    <row r="38" spans="2:25">
      <c r="B38" s="15" t="s">
        <v>91</v>
      </c>
      <c r="C38" s="606" t="str">
        <f>IF(C$26="","",IF(VLOOKUP(C$26,入力シート1!$B$5:$AM$54,16,0)=0,"",VLOOKUP(C$26,入力シート1!$B$5:$AM$54,16,0)))</f>
        <v/>
      </c>
      <c r="D38" s="606"/>
      <c r="E38" s="606"/>
      <c r="F38" s="606"/>
      <c r="G38" s="606"/>
      <c r="H38" s="19"/>
      <c r="I38" s="606" t="str">
        <f>IF(I$26="","",IF(VLOOKUP(I$26,入力シート1!$B$5:$AM$54,16,0)=0,"",VLOOKUP(I$26,入力シート1!$B$5:$AM$54,16,0)))</f>
        <v/>
      </c>
      <c r="J38" s="606"/>
      <c r="K38" s="606"/>
      <c r="L38" s="606"/>
      <c r="M38" s="606"/>
      <c r="N38" s="19"/>
      <c r="O38" s="606" t="str">
        <f>IF(O$26="","",IF(VLOOKUP(O$26,入力シート1!$B$5:$AM$54,16,0)=0,"",VLOOKUP(O$26,入力シート1!$B$5:$AM$54,16,0)))</f>
        <v/>
      </c>
      <c r="P38" s="606"/>
      <c r="Q38" s="606"/>
      <c r="R38" s="606"/>
      <c r="S38" s="606"/>
      <c r="T38" s="19"/>
      <c r="U38" s="606" t="str">
        <f>IF(U$26="","",IF(VLOOKUP(U$26,入力シート1!$B$5:$AM$54,16,0)=0,"",VLOOKUP(U$26,入力シート1!$B$5:$AM$54,16,0)))</f>
        <v/>
      </c>
      <c r="V38" s="606"/>
      <c r="W38" s="606"/>
      <c r="X38" s="606"/>
      <c r="Y38" s="606"/>
    </row>
    <row r="39" spans="2:25">
      <c r="B39" s="15" t="s">
        <v>92</v>
      </c>
      <c r="C39" s="613" t="str">
        <f>IF(C$26="","",VLOOKUP(C$26,入力シート1!$B$5:$AM$54,17,0))&amp;""</f>
        <v/>
      </c>
      <c r="D39" s="613"/>
      <c r="E39" s="613"/>
      <c r="F39" s="613"/>
      <c r="G39" s="19" t="s">
        <v>1276</v>
      </c>
      <c r="H39" s="19"/>
      <c r="I39" s="613" t="str">
        <f>IF(I$26="","",VLOOKUP(I$26,入力シート1!$B$5:$AM$54,17,0))&amp;""</f>
        <v/>
      </c>
      <c r="J39" s="613"/>
      <c r="K39" s="613"/>
      <c r="L39" s="613"/>
      <c r="M39" s="19" t="s">
        <v>230</v>
      </c>
      <c r="N39" s="19"/>
      <c r="O39" s="613" t="str">
        <f>IF(O$26="","",VLOOKUP(O$26,入力シート1!$B$5:$AM$54,17,0))&amp;""</f>
        <v/>
      </c>
      <c r="P39" s="613"/>
      <c r="Q39" s="613"/>
      <c r="R39" s="613"/>
      <c r="S39" s="19" t="s">
        <v>230</v>
      </c>
      <c r="T39" s="19"/>
      <c r="U39" s="613" t="str">
        <f>IF(U$26="","",VLOOKUP(U$26,入力シート1!$B$5:$AM$54,17,0))&amp;""</f>
        <v/>
      </c>
      <c r="V39" s="613"/>
      <c r="W39" s="613"/>
      <c r="X39" s="613"/>
      <c r="Y39" s="19" t="s">
        <v>230</v>
      </c>
    </row>
    <row r="40" spans="2:25">
      <c r="B40" s="15" t="s">
        <v>93</v>
      </c>
      <c r="C40" s="152" t="str">
        <f>IF(C$26="","",VLOOKUP(C$26,入力シート1!$B$5:$AM$54,18,0))&amp;""</f>
        <v/>
      </c>
      <c r="D40" s="152" t="str">
        <f>IF(C$26="","",VLOOKUP(C$26,入力シート1!$B$5:$AM$54,19,0))&amp;""</f>
        <v/>
      </c>
      <c r="E40" s="153" t="str">
        <f>IF(C$26="","",VLOOKUP(C$26,入力シート1!$B$5:$AM$54,20,0))&amp;""</f>
        <v/>
      </c>
      <c r="F40" s="19" t="s">
        <v>1275</v>
      </c>
      <c r="G40" s="153" t="str">
        <f>IF(C$26="","",VLOOKUP(C$26,入力シート1!$B$5:$AM$54,21,0))&amp;""</f>
        <v/>
      </c>
      <c r="H40" s="19"/>
      <c r="I40" s="152" t="str">
        <f>IF(I$26="","",VLOOKUP(I$26,入力シート1!$B$5:$AM$54,18,0))&amp;""</f>
        <v/>
      </c>
      <c r="J40" s="152" t="str">
        <f>IF(I$26="","",VLOOKUP(I$26,入力シート1!$B$5:$AM$54,19,0))&amp;""</f>
        <v/>
      </c>
      <c r="K40" s="153" t="str">
        <f>IF(I$26="","",VLOOKUP(I$26,入力シート1!$B$5:$AM$54,20,0))&amp;""</f>
        <v/>
      </c>
      <c r="L40" s="19" t="s">
        <v>1189</v>
      </c>
      <c r="M40" s="153" t="str">
        <f>IF(I$26="","",VLOOKUP(I$26,入力シート1!$B$5:$AM$54,21,0))&amp;""</f>
        <v/>
      </c>
      <c r="N40" s="150"/>
      <c r="O40" s="152" t="str">
        <f>IF(O$26="","",VLOOKUP(O$26,入力シート1!$B$5:$AM$54,18,0))&amp;""</f>
        <v/>
      </c>
      <c r="P40" s="152" t="str">
        <f>IF(O$26="","",VLOOKUP(O$26,入力シート1!$B$5:$AM$54,19,0))&amp;""</f>
        <v/>
      </c>
      <c r="Q40" s="153" t="str">
        <f>IF(O$26="","",VLOOKUP(O$26,入力シート1!$B$5:$AM$54,20,0))&amp;""</f>
        <v/>
      </c>
      <c r="R40" s="19" t="s">
        <v>1189</v>
      </c>
      <c r="S40" s="153" t="str">
        <f>IF(O$26="","",VLOOKUP(O$26,入力シート1!$B$5:$AM$54,21,0))&amp;""</f>
        <v/>
      </c>
      <c r="T40" s="150"/>
      <c r="U40" s="152" t="str">
        <f>IF(U$26="","",VLOOKUP(U$26,入力シート1!$B$5:$AM$54,18,0))&amp;""</f>
        <v/>
      </c>
      <c r="V40" s="152" t="str">
        <f>IF(U$26="","",VLOOKUP(U$26,入力シート1!$B$5:$AM$54,19,0))&amp;""</f>
        <v/>
      </c>
      <c r="W40" s="153" t="str">
        <f>IF(U$26="","",VLOOKUP(U$26,入力シート1!$B$5:$AM$54,20,0))&amp;""</f>
        <v/>
      </c>
      <c r="X40" s="19" t="s">
        <v>1189</v>
      </c>
      <c r="Y40" s="153" t="str">
        <f>IF(U$26="","",VLOOKUP(U$26,入力シート1!$B$5:$AM$54,21,0))&amp;""</f>
        <v/>
      </c>
    </row>
    <row r="41" spans="2:25">
      <c r="B41" s="15" t="s">
        <v>94</v>
      </c>
      <c r="C41" s="606" t="str">
        <f>IF(C$26="","",IF(VLOOKUP(C$26,入力シート1!$B$5:$AM$54,22,0)=0,"",VLOOKUP(C$26,入力シート1!$B$5:$AM$54,22,0)))</f>
        <v/>
      </c>
      <c r="D41" s="606"/>
      <c r="E41" s="606"/>
      <c r="F41" s="606"/>
      <c r="G41" s="606"/>
      <c r="H41" s="19"/>
      <c r="I41" s="606" t="str">
        <f>IF(I$26="","",IF(VLOOKUP(I$26,入力シート1!$B$5:$AM$54,22,0)=0,"",VLOOKUP(I$26,入力シート1!$B$5:$AM$54,22,0)))</f>
        <v/>
      </c>
      <c r="J41" s="606"/>
      <c r="K41" s="606"/>
      <c r="L41" s="606"/>
      <c r="M41" s="606"/>
      <c r="N41" s="151"/>
      <c r="O41" s="606" t="str">
        <f>IF(O$26="","",IF(VLOOKUP(O$26,入力シート1!$B$5:$AM$54,22,0)=0,"",VLOOKUP(O$26,入力シート1!$B$5:$AM$54,22,0)))</f>
        <v/>
      </c>
      <c r="P41" s="606"/>
      <c r="Q41" s="606"/>
      <c r="R41" s="606"/>
      <c r="S41" s="606"/>
      <c r="T41" s="151"/>
      <c r="U41" s="606" t="str">
        <f>IF(U$26="","",IF(VLOOKUP(U$26,入力シート1!$B$5:$AM$54,22,0)=0,"",VLOOKUP(U$26,入力シート1!$B$5:$AM$54,22,0)))</f>
        <v/>
      </c>
      <c r="V41" s="606"/>
      <c r="W41" s="606"/>
      <c r="X41" s="606"/>
      <c r="Y41" s="606"/>
    </row>
    <row r="42" spans="2:25">
      <c r="B42" s="15" t="s">
        <v>95</v>
      </c>
      <c r="C42" s="606" t="str">
        <f>IF(C$26="","",VLOOKUP(C$26,入力シート1!$B$5:$AM$54,23,0))</f>
        <v/>
      </c>
      <c r="D42" s="606"/>
      <c r="E42" s="606"/>
      <c r="F42" s="606"/>
      <c r="G42" s="606"/>
      <c r="H42" s="19"/>
      <c r="I42" s="606" t="str">
        <f>IF(I$26="","",VLOOKUP(I$26,入力シート1!$B$5:$AM$54,23,0))</f>
        <v/>
      </c>
      <c r="J42" s="606"/>
      <c r="K42" s="606"/>
      <c r="L42" s="606"/>
      <c r="M42" s="606"/>
      <c r="N42" s="151"/>
      <c r="O42" s="606" t="str">
        <f>IF(O$26="","",VLOOKUP(O$26,入力シート1!$B$5:$AM$54,23,0))</f>
        <v/>
      </c>
      <c r="P42" s="606"/>
      <c r="Q42" s="606"/>
      <c r="R42" s="606"/>
      <c r="S42" s="606"/>
      <c r="T42" s="151"/>
      <c r="U42" s="606" t="str">
        <f>IF(U$26="","",VLOOKUP(U$26,入力シート1!$B$5:$AM$54,23,0))</f>
        <v/>
      </c>
      <c r="V42" s="606"/>
      <c r="W42" s="606"/>
      <c r="X42" s="606"/>
      <c r="Y42" s="606"/>
    </row>
    <row r="43" spans="2:25">
      <c r="B43" s="15" t="s">
        <v>359</v>
      </c>
      <c r="C43" s="606" t="str">
        <f>IF(C$26="","",VLOOKUP(C$26,入力シート1!$B$5:$AM$54,24,0))</f>
        <v/>
      </c>
      <c r="D43" s="606"/>
      <c r="E43" s="606"/>
      <c r="F43" s="606"/>
      <c r="G43" s="606"/>
      <c r="H43" s="19"/>
      <c r="I43" s="606" t="str">
        <f>IF(I$26="","",VLOOKUP(I$26,入力シート1!$B$5:$AM$54,24,0))</f>
        <v/>
      </c>
      <c r="J43" s="606"/>
      <c r="K43" s="606"/>
      <c r="L43" s="606"/>
      <c r="M43" s="606"/>
      <c r="N43" s="151"/>
      <c r="O43" s="606" t="str">
        <f>IF(O$26="","",VLOOKUP(O$26,入力シート1!$B$5:$AM$54,24,0))</f>
        <v/>
      </c>
      <c r="P43" s="606"/>
      <c r="Q43" s="606"/>
      <c r="R43" s="606"/>
      <c r="S43" s="606"/>
      <c r="T43" s="151"/>
      <c r="U43" s="606" t="str">
        <f>IF(U$26="","",VLOOKUP(U$26,入力シート1!$B$5:$AM$54,24,0))</f>
        <v/>
      </c>
      <c r="V43" s="606"/>
      <c r="W43" s="606"/>
      <c r="X43" s="606"/>
      <c r="Y43" s="606"/>
    </row>
    <row r="44" spans="2:25">
      <c r="B44" s="15" t="s">
        <v>96</v>
      </c>
      <c r="C44" s="606" t="str">
        <f>IF(C$26="","",VLOOKUP(C$26,入力シート1!$B$5:$AM$54,25,0))</f>
        <v/>
      </c>
      <c r="D44" s="606"/>
      <c r="E44" s="606"/>
      <c r="F44" s="606"/>
      <c r="G44" s="606"/>
      <c r="H44" s="19"/>
      <c r="I44" s="606" t="str">
        <f>IF(I$26="","",VLOOKUP(I$26,入力シート1!$B$5:$AM$54,25,0))</f>
        <v/>
      </c>
      <c r="J44" s="606"/>
      <c r="K44" s="606"/>
      <c r="L44" s="606"/>
      <c r="M44" s="606"/>
      <c r="N44" s="151"/>
      <c r="O44" s="606" t="str">
        <f>IF(O$26="","",VLOOKUP(O$26,入力シート1!$B$5:$AM$54,25,0))</f>
        <v/>
      </c>
      <c r="P44" s="606"/>
      <c r="Q44" s="606"/>
      <c r="R44" s="606"/>
      <c r="S44" s="606"/>
      <c r="T44" s="151"/>
      <c r="U44" s="606" t="str">
        <f>IF(U$26="","",VLOOKUP(U$26,入力シート1!$B$5:$AM$54,25,0))</f>
        <v/>
      </c>
      <c r="V44" s="606"/>
      <c r="W44" s="606"/>
      <c r="X44" s="606"/>
      <c r="Y44" s="606"/>
    </row>
    <row r="45" spans="2:25">
      <c r="B45" s="15" t="s">
        <v>360</v>
      </c>
      <c r="C45" s="606" t="str">
        <f>IF(C$26="","",VLOOKUP(C$26,入力シート1!$B$5:$AM$54,26,0))</f>
        <v/>
      </c>
      <c r="D45" s="606"/>
      <c r="E45" s="606"/>
      <c r="F45" s="606"/>
      <c r="G45" s="606"/>
      <c r="H45" s="19"/>
      <c r="I45" s="606" t="str">
        <f>IF(I$26="","",VLOOKUP(I$26,入力シート1!$B$5:$AM$54,26,0))</f>
        <v/>
      </c>
      <c r="J45" s="606"/>
      <c r="K45" s="606"/>
      <c r="L45" s="606"/>
      <c r="M45" s="606"/>
      <c r="N45" s="151"/>
      <c r="O45" s="606" t="str">
        <f>IF(O$26="","",VLOOKUP(O$26,入力シート1!$B$5:$AM$54,26,0))</f>
        <v/>
      </c>
      <c r="P45" s="606"/>
      <c r="Q45" s="606"/>
      <c r="R45" s="606"/>
      <c r="S45" s="606"/>
      <c r="T45" s="151"/>
      <c r="U45" s="606" t="str">
        <f>IF(U$26="","",VLOOKUP(U$26,入力シート1!$B$5:$AM$54,26,0))</f>
        <v/>
      </c>
      <c r="V45" s="606"/>
      <c r="W45" s="606"/>
      <c r="X45" s="606"/>
      <c r="Y45" s="606"/>
    </row>
    <row r="46" spans="2:25">
      <c r="B46" s="15" t="s">
        <v>97</v>
      </c>
      <c r="C46" s="606" t="str">
        <f>IF(C$26="","",VLOOKUP(C$26,入力シート1!$B$5:$AM$54,27,0))</f>
        <v/>
      </c>
      <c r="D46" s="606"/>
      <c r="E46" s="606"/>
      <c r="F46" s="606"/>
      <c r="G46" s="606"/>
      <c r="H46" s="19"/>
      <c r="I46" s="606" t="str">
        <f>IF(I$26="","",VLOOKUP(I$26,入力シート1!$B$5:$AM$54,27,0))</f>
        <v/>
      </c>
      <c r="J46" s="606"/>
      <c r="K46" s="606"/>
      <c r="L46" s="606"/>
      <c r="M46" s="606"/>
      <c r="N46" s="151"/>
      <c r="O46" s="606" t="str">
        <f>IF(O$26="","",VLOOKUP(O$26,入力シート1!$B$5:$AM$54,27,0))</f>
        <v/>
      </c>
      <c r="P46" s="606"/>
      <c r="Q46" s="606"/>
      <c r="R46" s="606"/>
      <c r="S46" s="606"/>
      <c r="T46" s="151"/>
      <c r="U46" s="606" t="str">
        <f>IF(U$26="","",VLOOKUP(U$26,入力シート1!$B$5:$AM$54,27,0))</f>
        <v/>
      </c>
      <c r="V46" s="606"/>
      <c r="W46" s="606"/>
      <c r="X46" s="606"/>
      <c r="Y46" s="606"/>
    </row>
    <row r="47" spans="2:25">
      <c r="B47" s="15" t="s">
        <v>361</v>
      </c>
      <c r="C47" s="606" t="str">
        <f>IF(C$26="","",VLOOKUP(C$26,入力シート1!$B$5:$AM$54,28,0))</f>
        <v/>
      </c>
      <c r="D47" s="606"/>
      <c r="E47" s="606"/>
      <c r="F47" s="606"/>
      <c r="G47" s="606"/>
      <c r="H47" s="19"/>
      <c r="I47" s="606" t="str">
        <f>IF(I$26="","",VLOOKUP(I$26,入力シート1!$B$5:$AM$54,28,0))</f>
        <v/>
      </c>
      <c r="J47" s="606"/>
      <c r="K47" s="606"/>
      <c r="L47" s="606"/>
      <c r="M47" s="606"/>
      <c r="N47" s="151"/>
      <c r="O47" s="606" t="str">
        <f>IF(O$26="","",VLOOKUP(O$26,入力シート1!$B$5:$AM$54,28,0))</f>
        <v/>
      </c>
      <c r="P47" s="606"/>
      <c r="Q47" s="606"/>
      <c r="R47" s="606"/>
      <c r="S47" s="606"/>
      <c r="T47" s="151"/>
      <c r="U47" s="606" t="str">
        <f>IF(U$26="","",VLOOKUP(U$26,入力シート1!$B$5:$AM$54,28,0))</f>
        <v/>
      </c>
      <c r="V47" s="606"/>
      <c r="W47" s="606"/>
      <c r="X47" s="606"/>
      <c r="Y47" s="606"/>
    </row>
    <row r="48" spans="2:25">
      <c r="B48" s="15" t="s">
        <v>98</v>
      </c>
      <c r="C48" s="606" t="str">
        <f>IF(C$26="","",VLOOKUP(C$26,入力シート1!$B$5:$AM$54,29,0))</f>
        <v/>
      </c>
      <c r="D48" s="606"/>
      <c r="E48" s="606"/>
      <c r="F48" s="606"/>
      <c r="G48" s="606"/>
      <c r="H48" s="19"/>
      <c r="I48" s="606" t="str">
        <f>IF(I$26="","",VLOOKUP(I$26,入力シート1!$B$5:$AM$54,29,0))</f>
        <v/>
      </c>
      <c r="J48" s="606"/>
      <c r="K48" s="606"/>
      <c r="L48" s="606"/>
      <c r="M48" s="606"/>
      <c r="N48" s="151"/>
      <c r="O48" s="606" t="str">
        <f>IF(O$26="","",VLOOKUP(O$26,入力シート1!$B$5:$AM$54,29,0))</f>
        <v/>
      </c>
      <c r="P48" s="606"/>
      <c r="Q48" s="606"/>
      <c r="R48" s="606"/>
      <c r="S48" s="606"/>
      <c r="T48" s="151"/>
      <c r="U48" s="606" t="str">
        <f>IF(U$26="","",VLOOKUP(U$26,入力シート1!$B$5:$AM$54,29,0))</f>
        <v/>
      </c>
      <c r="V48" s="606"/>
      <c r="W48" s="606"/>
      <c r="X48" s="606"/>
      <c r="Y48" s="606"/>
    </row>
    <row r="49" spans="2:25">
      <c r="B49" s="15" t="s">
        <v>99</v>
      </c>
      <c r="C49" s="606" t="str">
        <f>IF(C$26="","",VLOOKUP(C$26,入力シート1!$B$5:$AM$54,30,0))</f>
        <v/>
      </c>
      <c r="D49" s="606"/>
      <c r="E49" s="606"/>
      <c r="F49" s="606"/>
      <c r="G49" s="606"/>
      <c r="H49" s="19"/>
      <c r="I49" s="606" t="str">
        <f>IF(I$26="","",VLOOKUP(I$26,入力シート1!$B$5:$AM$54,30,0))</f>
        <v/>
      </c>
      <c r="J49" s="606"/>
      <c r="K49" s="606"/>
      <c r="L49" s="606"/>
      <c r="M49" s="606"/>
      <c r="N49" s="151"/>
      <c r="O49" s="606" t="str">
        <f>IF(O$26="","",VLOOKUP(O$26,入力シート1!$B$5:$AM$54,30,0))</f>
        <v/>
      </c>
      <c r="P49" s="606"/>
      <c r="Q49" s="606"/>
      <c r="R49" s="606"/>
      <c r="S49" s="606"/>
      <c r="T49" s="151"/>
      <c r="U49" s="606" t="str">
        <f>IF(U$26="","",VLOOKUP(U$26,入力シート1!$B$5:$AM$54,30,0))</f>
        <v/>
      </c>
      <c r="V49" s="606"/>
      <c r="W49" s="606"/>
      <c r="X49" s="606"/>
      <c r="Y49" s="606"/>
    </row>
    <row r="50" spans="2:25">
      <c r="B50" s="15" t="s">
        <v>27</v>
      </c>
      <c r="C50" s="606" t="str">
        <f>IF(C$26="","",VLOOKUP(C$26,入力シート1!$B$5:$AM$54,31,0))</f>
        <v/>
      </c>
      <c r="D50" s="606"/>
      <c r="E50" s="606"/>
      <c r="F50" s="606"/>
      <c r="G50" s="606"/>
      <c r="H50" s="19"/>
      <c r="I50" s="606" t="str">
        <f>IF(I$26="","",VLOOKUP(I$26,入力シート1!$B$5:$AM$54,31,0))</f>
        <v/>
      </c>
      <c r="J50" s="606"/>
      <c r="K50" s="606"/>
      <c r="L50" s="606"/>
      <c r="M50" s="606"/>
      <c r="N50" s="151"/>
      <c r="O50" s="606" t="str">
        <f>IF(O$26="","",VLOOKUP(O$26,入力シート1!$B$5:$AM$54,31,0))</f>
        <v/>
      </c>
      <c r="P50" s="606"/>
      <c r="Q50" s="606"/>
      <c r="R50" s="606"/>
      <c r="S50" s="606"/>
      <c r="T50" s="151"/>
      <c r="U50" s="606" t="str">
        <f>IF(U$26="","",VLOOKUP(U$26,入力シート1!$B$5:$AM$54,31,0))</f>
        <v/>
      </c>
      <c r="V50" s="606"/>
      <c r="W50" s="606"/>
      <c r="X50" s="606"/>
      <c r="Y50" s="606"/>
    </row>
    <row r="51" spans="2:25">
      <c r="B51" s="15" t="s">
        <v>100</v>
      </c>
      <c r="C51" s="606" t="str">
        <f>IF(C$26="","",VLOOKUP(C$26,入力シート1!$B$5:$AM$54,32,0))</f>
        <v/>
      </c>
      <c r="D51" s="606"/>
      <c r="E51" s="606"/>
      <c r="F51" s="606"/>
      <c r="G51" s="606"/>
      <c r="H51" s="19"/>
      <c r="I51" s="606" t="str">
        <f>IF(I$26="","",VLOOKUP(I$26,入力シート1!$B$5:$AM$54,32,0))</f>
        <v/>
      </c>
      <c r="J51" s="606"/>
      <c r="K51" s="606"/>
      <c r="L51" s="606"/>
      <c r="M51" s="606"/>
      <c r="N51" s="151"/>
      <c r="O51" s="606" t="str">
        <f>IF(O$26="","",VLOOKUP(O$26,入力シート1!$B$5:$AM$54,32,0))</f>
        <v/>
      </c>
      <c r="P51" s="606"/>
      <c r="Q51" s="606"/>
      <c r="R51" s="606"/>
      <c r="S51" s="606"/>
      <c r="T51" s="151"/>
      <c r="U51" s="606" t="str">
        <f>IF(U$26="","",VLOOKUP(U$26,入力シート1!$B$5:$AM$54,32,0))</f>
        <v/>
      </c>
      <c r="V51" s="606"/>
      <c r="W51" s="606"/>
      <c r="X51" s="606"/>
      <c r="Y51" s="606"/>
    </row>
    <row r="52" spans="2:25">
      <c r="B52" s="15" t="s">
        <v>101</v>
      </c>
      <c r="C52" s="606" t="str">
        <f>IF(C$26="","",VLOOKUP(C$26,入力シート1!$B$5:$AM$54,33,0))</f>
        <v/>
      </c>
      <c r="D52" s="606"/>
      <c r="E52" s="606"/>
      <c r="F52" s="606"/>
      <c r="G52" s="606"/>
      <c r="H52" s="19"/>
      <c r="I52" s="606" t="str">
        <f>IF(I$26="","",VLOOKUP(I$26,入力シート1!$B$5:$AM$54,33,0))</f>
        <v/>
      </c>
      <c r="J52" s="606"/>
      <c r="K52" s="606"/>
      <c r="L52" s="606"/>
      <c r="M52" s="606"/>
      <c r="N52" s="151"/>
      <c r="O52" s="606" t="str">
        <f>IF(O$26="","",VLOOKUP(O$26,入力シート1!$B$5:$AM$54,33,0))</f>
        <v/>
      </c>
      <c r="P52" s="606"/>
      <c r="Q52" s="606"/>
      <c r="R52" s="606"/>
      <c r="S52" s="606"/>
      <c r="T52" s="151"/>
      <c r="U52" s="606" t="str">
        <f>IF(U$26="","",VLOOKUP(U$26,入力シート1!$B$5:$AM$54,33,0))</f>
        <v/>
      </c>
      <c r="V52" s="606"/>
      <c r="W52" s="606"/>
      <c r="X52" s="606"/>
      <c r="Y52" s="606"/>
    </row>
    <row r="53" spans="2:25">
      <c r="B53" s="15" t="s">
        <v>102</v>
      </c>
      <c r="C53" s="606" t="str">
        <f>IF(C$26="","",VLOOKUP(C$26,入力シート1!$B$5:$AM$54,34,0))</f>
        <v/>
      </c>
      <c r="D53" s="606"/>
      <c r="E53" s="606"/>
      <c r="F53" s="606"/>
      <c r="G53" s="606"/>
      <c r="H53" s="19"/>
      <c r="I53" s="606" t="str">
        <f>IF(I$26="","",VLOOKUP(I$26,入力シート1!$B$5:$AM$54,34,0))</f>
        <v/>
      </c>
      <c r="J53" s="606"/>
      <c r="K53" s="606"/>
      <c r="L53" s="606"/>
      <c r="M53" s="606"/>
      <c r="N53" s="151"/>
      <c r="O53" s="606" t="str">
        <f>IF(O$26="","",VLOOKUP(O$26,入力シート1!$B$5:$AM$54,34,0))</f>
        <v/>
      </c>
      <c r="P53" s="606"/>
      <c r="Q53" s="606"/>
      <c r="R53" s="606"/>
      <c r="S53" s="606"/>
      <c r="T53" s="151"/>
      <c r="U53" s="606" t="str">
        <f>IF(U$26="","",VLOOKUP(U$26,入力シート1!$B$5:$AM$54,34,0))</f>
        <v/>
      </c>
      <c r="V53" s="606"/>
      <c r="W53" s="606"/>
      <c r="X53" s="606"/>
      <c r="Y53" s="606"/>
    </row>
    <row r="54" spans="2:25">
      <c r="B54" s="15" t="s">
        <v>103</v>
      </c>
      <c r="C54" s="606" t="str">
        <f>IF(C$26="","",VLOOKUP(C$26,入力シート1!$B$5:$AM$54,35,0))</f>
        <v/>
      </c>
      <c r="D54" s="606"/>
      <c r="E54" s="606"/>
      <c r="F54" s="606"/>
      <c r="G54" s="606"/>
      <c r="H54" s="19"/>
      <c r="I54" s="606" t="str">
        <f>IF(I$26="","",VLOOKUP(I$26,入力シート1!$B$5:$AM$54,35,0))</f>
        <v/>
      </c>
      <c r="J54" s="606"/>
      <c r="K54" s="606"/>
      <c r="L54" s="606"/>
      <c r="M54" s="606"/>
      <c r="N54" s="151"/>
      <c r="O54" s="606" t="str">
        <f>IF(O$26="","",VLOOKUP(O$26,入力シート1!$B$5:$AM$54,35,0))</f>
        <v/>
      </c>
      <c r="P54" s="606"/>
      <c r="Q54" s="606"/>
      <c r="R54" s="606"/>
      <c r="S54" s="606"/>
      <c r="T54" s="151"/>
      <c r="U54" s="606" t="str">
        <f>IF(U$26="","",VLOOKUP(U$26,入力シート1!$B$5:$AM$54,35,0))</f>
        <v/>
      </c>
      <c r="V54" s="606"/>
      <c r="W54" s="606"/>
      <c r="X54" s="606"/>
      <c r="Y54" s="606"/>
    </row>
    <row r="55" spans="2:25">
      <c r="B55" s="15" t="s">
        <v>104</v>
      </c>
      <c r="C55" s="606" t="str">
        <f>IF(C$26="","",VLOOKUP(C$26,入力シート1!$B$5:$AM$54,36,0))</f>
        <v/>
      </c>
      <c r="D55" s="606"/>
      <c r="E55" s="606"/>
      <c r="F55" s="606"/>
      <c r="G55" s="606"/>
      <c r="H55" s="19"/>
      <c r="I55" s="606" t="str">
        <f>IF(I$26="","",VLOOKUP(I$26,入力シート1!$B$5:$AM$54,36,0))</f>
        <v/>
      </c>
      <c r="J55" s="606"/>
      <c r="K55" s="606"/>
      <c r="L55" s="606"/>
      <c r="M55" s="606"/>
      <c r="N55" s="150"/>
      <c r="O55" s="606" t="str">
        <f>IF(O$26="","",VLOOKUP(O$26,入力シート1!$B$5:$AM$54,36,0))</f>
        <v/>
      </c>
      <c r="P55" s="606"/>
      <c r="Q55" s="606"/>
      <c r="R55" s="606"/>
      <c r="S55" s="606"/>
      <c r="T55" s="150"/>
      <c r="U55" s="606" t="str">
        <f>IF(U$26="","",VLOOKUP(U$26,入力シート1!$B$5:$AM$54,36,0))</f>
        <v/>
      </c>
      <c r="V55" s="606"/>
      <c r="W55" s="606"/>
      <c r="X55" s="606"/>
      <c r="Y55" s="606"/>
    </row>
    <row r="56" spans="2:25">
      <c r="B56" s="15" t="s">
        <v>105</v>
      </c>
      <c r="C56" s="606" t="str">
        <f>IF(C$26="","",VLOOKUP(C$26,入力シート1!$B$5:$AM$54,37,0))</f>
        <v/>
      </c>
      <c r="D56" s="606"/>
      <c r="E56" s="606"/>
      <c r="F56" s="606"/>
      <c r="G56" s="606"/>
      <c r="H56" s="19"/>
      <c r="I56" s="606" t="str">
        <f>IF(I$26="","",VLOOKUP(I$26,入力シート1!$B$5:$AM$54,37,0))</f>
        <v/>
      </c>
      <c r="J56" s="606"/>
      <c r="K56" s="606"/>
      <c r="L56" s="606"/>
      <c r="M56" s="606"/>
      <c r="N56" s="151"/>
      <c r="O56" s="606" t="str">
        <f>IF(O$26="","",VLOOKUP(O$26,入力シート1!$B$5:$AM$54,37,0))</f>
        <v/>
      </c>
      <c r="P56" s="606"/>
      <c r="Q56" s="606"/>
      <c r="R56" s="606"/>
      <c r="S56" s="606"/>
      <c r="T56" s="151"/>
      <c r="U56" s="606" t="str">
        <f>IF(U$26="","",VLOOKUP(U$26,入力シート1!$B$5:$AM$54,37,0))</f>
        <v/>
      </c>
      <c r="V56" s="606"/>
      <c r="W56" s="606"/>
      <c r="X56" s="606"/>
      <c r="Y56" s="606"/>
    </row>
    <row r="57" spans="2:25">
      <c r="B57" s="15"/>
      <c r="C57" s="606"/>
      <c r="D57" s="606"/>
      <c r="E57" s="606"/>
      <c r="F57" s="606"/>
      <c r="G57" s="606"/>
      <c r="H57" s="19"/>
      <c r="I57" s="606"/>
      <c r="J57" s="606"/>
      <c r="K57" s="606"/>
      <c r="L57" s="606"/>
      <c r="M57" s="606"/>
      <c r="N57" s="151"/>
      <c r="O57" s="606"/>
      <c r="P57" s="606"/>
      <c r="Q57" s="606"/>
      <c r="R57" s="606"/>
      <c r="S57" s="606"/>
      <c r="T57" s="151"/>
      <c r="U57" s="606"/>
      <c r="V57" s="606"/>
      <c r="W57" s="606"/>
      <c r="X57" s="606"/>
      <c r="Y57" s="606"/>
    </row>
    <row r="58" spans="2:25">
      <c r="B58" s="15" t="s">
        <v>106</v>
      </c>
      <c r="C58" s="607" t="str">
        <f>IF(C$26="","",VLOOKUP(C$26,入力シート1!$B$5:$AM$54,38,0))</f>
        <v/>
      </c>
      <c r="D58" s="608"/>
      <c r="E58" s="608"/>
      <c r="F58" s="609"/>
      <c r="G58" s="20" t="s">
        <v>1277</v>
      </c>
      <c r="H58" s="19"/>
      <c r="I58" s="607" t="str">
        <f>IF(I$26="","",VLOOKUP(I$26,入力シート1!$B$5:$AM$54,38,0))</f>
        <v/>
      </c>
      <c r="J58" s="608"/>
      <c r="K58" s="608"/>
      <c r="L58" s="609"/>
      <c r="M58" s="20" t="s">
        <v>1277</v>
      </c>
      <c r="N58" s="151"/>
      <c r="O58" s="607" t="str">
        <f>IF(O$26="","",VLOOKUP(O$26,入力シート1!$B$5:$AM$54,38,0))</f>
        <v/>
      </c>
      <c r="P58" s="608"/>
      <c r="Q58" s="608"/>
      <c r="R58" s="609"/>
      <c r="S58" s="20" t="s">
        <v>1277</v>
      </c>
      <c r="T58" s="151"/>
      <c r="U58" s="607" t="str">
        <f>IF(U$26="","",VLOOKUP(U$26,入力シート1!$B$5:$AM$54,38,0))</f>
        <v/>
      </c>
      <c r="V58" s="608"/>
      <c r="W58" s="608"/>
      <c r="X58" s="609"/>
      <c r="Y58" s="20" t="s">
        <v>1277</v>
      </c>
    </row>
    <row r="59" spans="2:25">
      <c r="B59" s="15"/>
      <c r="C59" s="606"/>
      <c r="D59" s="606"/>
      <c r="E59" s="606"/>
      <c r="F59" s="606"/>
      <c r="G59" s="606"/>
      <c r="H59" s="19"/>
      <c r="I59" s="606"/>
      <c r="J59" s="606"/>
      <c r="K59" s="606"/>
      <c r="L59" s="606"/>
      <c r="M59" s="606"/>
      <c r="N59" s="19"/>
      <c r="O59" s="606"/>
      <c r="P59" s="606"/>
      <c r="Q59" s="606"/>
      <c r="R59" s="606"/>
      <c r="S59" s="606"/>
      <c r="T59" s="19"/>
      <c r="U59" s="606"/>
      <c r="V59" s="606"/>
      <c r="W59" s="606"/>
      <c r="X59" s="606"/>
      <c r="Y59" s="606"/>
    </row>
  </sheetData>
  <sheetProtection algorithmName="SHA-512" hashValue="URsIQ05/5rQxTS+26JzeVYpaJ6GPCoaR6vEz6mbvsMaQyiD76/3fYGK0MEax3nOkgr72HE2JDAZN01hf3faBTA==" saltValue="8e6ItHnRJ9kuxmfUhtX53w==" spinCount="100000" sheet="1" objects="1" scenarios="1" selectLockedCells="1"/>
  <mergeCells count="183">
    <mergeCell ref="C27:G27"/>
    <mergeCell ref="I27:M27"/>
    <mergeCell ref="C28:G28"/>
    <mergeCell ref="I28:M28"/>
    <mergeCell ref="C25:G25"/>
    <mergeCell ref="I25:M25"/>
    <mergeCell ref="C26:G26"/>
    <mergeCell ref="I26:M26"/>
    <mergeCell ref="A1:B2"/>
    <mergeCell ref="C5:G5"/>
    <mergeCell ref="C6:G6"/>
    <mergeCell ref="C19:G19"/>
    <mergeCell ref="C7:G7"/>
    <mergeCell ref="C8:G8"/>
    <mergeCell ref="C9:G9"/>
    <mergeCell ref="C10:G10"/>
    <mergeCell ref="C11:G11"/>
    <mergeCell ref="C12:G12"/>
    <mergeCell ref="C13:G13"/>
    <mergeCell ref="C14:G14"/>
    <mergeCell ref="F1:I1"/>
    <mergeCell ref="F2:I2"/>
    <mergeCell ref="F3:I3"/>
    <mergeCell ref="I6:K6"/>
    <mergeCell ref="C21:G21"/>
    <mergeCell ref="C22:G22"/>
    <mergeCell ref="C23:G23"/>
    <mergeCell ref="C15:G15"/>
    <mergeCell ref="C16:G16"/>
    <mergeCell ref="C17:G17"/>
    <mergeCell ref="C18:G18"/>
    <mergeCell ref="C20:G20"/>
    <mergeCell ref="O16:O23"/>
    <mergeCell ref="C42:G42"/>
    <mergeCell ref="I42:M42"/>
    <mergeCell ref="C29:G29"/>
    <mergeCell ref="I29:M29"/>
    <mergeCell ref="C30:G30"/>
    <mergeCell ref="I30:M30"/>
    <mergeCell ref="C31:G31"/>
    <mergeCell ref="I31:M31"/>
    <mergeCell ref="C32:G32"/>
    <mergeCell ref="I32:M32"/>
    <mergeCell ref="C33:G33"/>
    <mergeCell ref="I33:M33"/>
    <mergeCell ref="C34:G34"/>
    <mergeCell ref="I34:M34"/>
    <mergeCell ref="C35:G35"/>
    <mergeCell ref="I35:M35"/>
    <mergeCell ref="C36:F36"/>
    <mergeCell ref="I36:L36"/>
    <mergeCell ref="C38:G38"/>
    <mergeCell ref="I38:M38"/>
    <mergeCell ref="C39:F39"/>
    <mergeCell ref="I39:L39"/>
    <mergeCell ref="C41:G41"/>
    <mergeCell ref="I41:M41"/>
    <mergeCell ref="C43:G43"/>
    <mergeCell ref="I43:M43"/>
    <mergeCell ref="C45:G45"/>
    <mergeCell ref="I45:M45"/>
    <mergeCell ref="C47:G47"/>
    <mergeCell ref="I47:M47"/>
    <mergeCell ref="C44:G44"/>
    <mergeCell ref="I44:M44"/>
    <mergeCell ref="C46:G46"/>
    <mergeCell ref="I46:M46"/>
    <mergeCell ref="C48:G48"/>
    <mergeCell ref="I48:M48"/>
    <mergeCell ref="C58:F58"/>
    <mergeCell ref="I58:L58"/>
    <mergeCell ref="C59:G59"/>
    <mergeCell ref="I59:M59"/>
    <mergeCell ref="C56:G56"/>
    <mergeCell ref="I56:M56"/>
    <mergeCell ref="C57:G57"/>
    <mergeCell ref="I57:M57"/>
    <mergeCell ref="C49:G49"/>
    <mergeCell ref="I49:M49"/>
    <mergeCell ref="C50:G50"/>
    <mergeCell ref="I50:M50"/>
    <mergeCell ref="C51:G51"/>
    <mergeCell ref="I51:M51"/>
    <mergeCell ref="C55:G55"/>
    <mergeCell ref="I55:M55"/>
    <mergeCell ref="C52:G52"/>
    <mergeCell ref="I52:M52"/>
    <mergeCell ref="C53:G53"/>
    <mergeCell ref="I53:M53"/>
    <mergeCell ref="C54:G54"/>
    <mergeCell ref="I54:M54"/>
    <mergeCell ref="O57:S57"/>
    <mergeCell ref="O58:R58"/>
    <mergeCell ref="O59:S59"/>
    <mergeCell ref="P7:Q9"/>
    <mergeCell ref="P10:Q15"/>
    <mergeCell ref="R22:V22"/>
    <mergeCell ref="R23:V23"/>
    <mergeCell ref="O51:S51"/>
    <mergeCell ref="O52:S52"/>
    <mergeCell ref="O53:S53"/>
    <mergeCell ref="O54:S54"/>
    <mergeCell ref="O55:S55"/>
    <mergeCell ref="O46:S46"/>
    <mergeCell ref="O47:S47"/>
    <mergeCell ref="O48:S48"/>
    <mergeCell ref="O49:S49"/>
    <mergeCell ref="O50:S50"/>
    <mergeCell ref="O41:S41"/>
    <mergeCell ref="O42:S42"/>
    <mergeCell ref="O43:S43"/>
    <mergeCell ref="O44:S44"/>
    <mergeCell ref="O45:S45"/>
    <mergeCell ref="O34:S34"/>
    <mergeCell ref="O35:S35"/>
    <mergeCell ref="P5:Q5"/>
    <mergeCell ref="P16:Q17"/>
    <mergeCell ref="P18:Q23"/>
    <mergeCell ref="P6:Q6"/>
    <mergeCell ref="R18:V18"/>
    <mergeCell ref="R19:V19"/>
    <mergeCell ref="R20:V20"/>
    <mergeCell ref="R21:V21"/>
    <mergeCell ref="O56:S56"/>
    <mergeCell ref="O36:R36"/>
    <mergeCell ref="O38:S38"/>
    <mergeCell ref="O39:R39"/>
    <mergeCell ref="O29:S29"/>
    <mergeCell ref="O30:S30"/>
    <mergeCell ref="O31:S31"/>
    <mergeCell ref="O32:S32"/>
    <mergeCell ref="O33:S33"/>
    <mergeCell ref="O25:S25"/>
    <mergeCell ref="O26:S26"/>
    <mergeCell ref="O27:S27"/>
    <mergeCell ref="O28:S28"/>
    <mergeCell ref="O7:O15"/>
    <mergeCell ref="U30:Y30"/>
    <mergeCell ref="U31:Y31"/>
    <mergeCell ref="U32:Y32"/>
    <mergeCell ref="U33:Y33"/>
    <mergeCell ref="U34:Y34"/>
    <mergeCell ref="U25:Y25"/>
    <mergeCell ref="U26:Y26"/>
    <mergeCell ref="U27:Y27"/>
    <mergeCell ref="U28:Y28"/>
    <mergeCell ref="U29:Y29"/>
    <mergeCell ref="U50:Y50"/>
    <mergeCell ref="U51:Y51"/>
    <mergeCell ref="U42:Y42"/>
    <mergeCell ref="U43:Y43"/>
    <mergeCell ref="U44:Y44"/>
    <mergeCell ref="U45:Y45"/>
    <mergeCell ref="U46:Y46"/>
    <mergeCell ref="U35:Y35"/>
    <mergeCell ref="U36:X36"/>
    <mergeCell ref="U38:Y38"/>
    <mergeCell ref="U39:X39"/>
    <mergeCell ref="U41:Y41"/>
    <mergeCell ref="U57:Y57"/>
    <mergeCell ref="U58:X58"/>
    <mergeCell ref="U59:Y59"/>
    <mergeCell ref="R5:V5"/>
    <mergeCell ref="R6:V6"/>
    <mergeCell ref="R7:V7"/>
    <mergeCell ref="R8:V8"/>
    <mergeCell ref="R9:V9"/>
    <mergeCell ref="R10:V10"/>
    <mergeCell ref="R11:V11"/>
    <mergeCell ref="R12:V12"/>
    <mergeCell ref="R13:V13"/>
    <mergeCell ref="R14:V14"/>
    <mergeCell ref="R15:V15"/>
    <mergeCell ref="R16:V16"/>
    <mergeCell ref="R17:V17"/>
    <mergeCell ref="U52:Y52"/>
    <mergeCell ref="U53:Y53"/>
    <mergeCell ref="U54:Y54"/>
    <mergeCell ref="U55:Y55"/>
    <mergeCell ref="U56:Y56"/>
    <mergeCell ref="U47:Y47"/>
    <mergeCell ref="U48:Y48"/>
    <mergeCell ref="U49:Y49"/>
  </mergeCells>
  <phoneticPr fontId="3"/>
  <dataValidations xWindow="980" yWindow="810" count="5">
    <dataValidation type="list" allowBlank="1" sqref="D37 D40 J37 J40 P37 P40 V37 V40" xr:uid="{BE621D1A-EECC-4AF9-900C-03D4C9B9382A}">
      <formula1>"選択してください,特定,一般"</formula1>
    </dataValidation>
    <dataValidation type="list" allowBlank="1" sqref="I37 I40 C37 C40 O37 O40 U37 U40" xr:uid="{99CC8963-4B13-4E07-AEAA-4EF503F3C6B6}">
      <formula1>"選択してください,大臣,知事"</formula1>
    </dataValidation>
    <dataValidation type="list" allowBlank="1" showInputMessage="1" showErrorMessage="1" prompt="選択して下さい" sqref="C21:G21" xr:uid="{5A9198FF-8A1A-4B0F-9F3F-CD7899D3F468}">
      <formula1>$Y$18:$Y$23</formula1>
    </dataValidation>
    <dataValidation type="list" allowBlank="1" showInputMessage="1" showErrorMessage="1" prompt="選択して下さい" sqref="C20:G20" xr:uid="{BCD08A06-A740-45B7-899D-318376B68B50}">
      <formula1>$Y$14:$Y$17</formula1>
    </dataValidation>
    <dataValidation type="list" showInputMessage="1" showErrorMessage="1" prompt="右側の注意事項を確認して選択して下さい" sqref="C12:G12" xr:uid="{93E651C3-63F5-4016-99CC-17D41DBDC517}">
      <formula1>$R$6:$R$23</formula1>
    </dataValidation>
  </dataValidations>
  <pageMargins left="0.7" right="0.7" top="0.75" bottom="0.75" header="0.3" footer="0.3"/>
  <pageSetup paperSize="8" scale="66" orientation="landscape" verticalDpi="0" r:id="rId1"/>
  <legacyDrawing r:id="rId2"/>
  <extLst>
    <ext xmlns:x14="http://schemas.microsoft.com/office/spreadsheetml/2009/9/main" uri="{CCE6A557-97BC-4b89-ADB6-D9C93CAAB3DF}">
      <x14:dataValidations xmlns:xm="http://schemas.microsoft.com/office/excel/2006/main" xWindow="980" yWindow="810" count="1">
        <x14:dataValidation type="list" allowBlank="1" showInputMessage="1" showErrorMessage="1" xr:uid="{25BA62E2-D7D8-4C96-BD2D-24E17AE25572}">
          <x14:formula1>
            <xm:f>入力シート1!$B$4:$B$54</xm:f>
          </x14:formula1>
          <xm:sqref>C26:G26 I26:M26 O26:S26 U26:Y26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3B490-CD5C-41EC-9809-E50E053BFC71}">
  <sheetPr>
    <tabColor theme="9" tint="0.79998168889431442"/>
    <pageSetUpPr fitToPage="1"/>
  </sheetPr>
  <dimension ref="A1:AZ102"/>
  <sheetViews>
    <sheetView showGridLines="0" view="pageBreakPreview" zoomScale="70" zoomScaleNormal="100" zoomScaleSheetLayoutView="70" workbookViewId="0">
      <selection activeCell="AS61" sqref="AS61"/>
    </sheetView>
  </sheetViews>
  <sheetFormatPr defaultColWidth="9" defaultRowHeight="13"/>
  <cols>
    <col min="1" max="1" width="4.58203125" style="233" customWidth="1"/>
    <col min="2" max="2" width="5.58203125" style="233" customWidth="1"/>
    <col min="3" max="20" width="4.58203125" style="233" customWidth="1"/>
    <col min="21" max="21" width="0.58203125" style="233" customWidth="1"/>
    <col min="22" max="22" width="4.58203125" style="233" customWidth="1"/>
    <col min="23" max="24" width="9" style="233"/>
    <col min="25" max="25" width="4.58203125" style="233" customWidth="1"/>
    <col min="26" max="26" width="1.25" style="233" customWidth="1"/>
    <col min="27" max="27" width="4.58203125" style="233" customWidth="1"/>
    <col min="28" max="28" width="5.58203125" style="233" customWidth="1"/>
    <col min="29" max="46" width="4.58203125" style="233" customWidth="1"/>
    <col min="47" max="47" width="0.58203125" style="233" customWidth="1"/>
    <col min="48" max="48" width="4.58203125" style="233" customWidth="1"/>
    <col min="49" max="50" width="9" style="233"/>
    <col min="51" max="51" width="4.58203125" style="233" customWidth="1"/>
    <col min="52" max="52" width="3.33203125" style="233" customWidth="1"/>
    <col min="53" max="16384" width="9" style="233"/>
  </cols>
  <sheetData>
    <row r="1" spans="1:52" ht="16.5">
      <c r="A1" s="232"/>
      <c r="Q1" s="1652" t="s">
        <v>482</v>
      </c>
      <c r="R1" s="1652"/>
      <c r="S1" s="1653">
        <f ca="1">TODAY()</f>
        <v>45582</v>
      </c>
      <c r="T1" s="1653"/>
      <c r="U1" s="235"/>
      <c r="V1" s="233" t="s">
        <v>483</v>
      </c>
      <c r="AA1" s="236"/>
      <c r="AV1" s="237"/>
      <c r="AW1" s="237"/>
      <c r="AX1" s="237"/>
    </row>
    <row r="2" spans="1:52" ht="16.5">
      <c r="A2" s="1654" t="s">
        <v>484</v>
      </c>
      <c r="B2" s="1655"/>
      <c r="C2" s="1656"/>
      <c r="AA2" s="238"/>
      <c r="AB2" s="238"/>
      <c r="AC2" s="238"/>
      <c r="AD2" s="238"/>
      <c r="AE2" s="238"/>
      <c r="AF2" s="1533" t="s">
        <v>626</v>
      </c>
      <c r="AG2" s="1533"/>
      <c r="AH2" s="1533"/>
      <c r="AI2" s="1533"/>
      <c r="AJ2" s="1533"/>
      <c r="AK2" s="1533"/>
      <c r="AL2" s="1533"/>
      <c r="AM2" s="1533"/>
      <c r="AN2" s="1533"/>
      <c r="AO2" s="1533"/>
      <c r="AP2" s="238"/>
      <c r="AQ2" s="238"/>
      <c r="AR2" s="238"/>
      <c r="AS2" s="238"/>
      <c r="AT2" s="238"/>
      <c r="AV2" s="237"/>
      <c r="AW2" s="237"/>
      <c r="AX2" s="237"/>
    </row>
    <row r="3" spans="1:52" ht="13.5" customHeight="1">
      <c r="A3" s="1657" t="s">
        <v>485</v>
      </c>
      <c r="B3" s="1657"/>
      <c r="C3" s="1657"/>
      <c r="D3" s="1657"/>
      <c r="E3" s="1657"/>
      <c r="F3" s="1657"/>
      <c r="G3" s="1657"/>
      <c r="H3" s="1658" t="s">
        <v>486</v>
      </c>
      <c r="I3" s="1658"/>
      <c r="J3" s="1659" t="str">
        <f>工事情報入力!C6</f>
        <v>道路改良工事・道路橋りょう改築工事合併工事（●●・Ｒ▲-▲）（週休２日）</v>
      </c>
      <c r="K3" s="1659"/>
      <c r="L3" s="1659"/>
      <c r="M3" s="1659"/>
      <c r="N3" s="1659"/>
      <c r="O3" s="1659"/>
      <c r="P3" s="1659"/>
      <c r="Q3" s="1659"/>
      <c r="R3" s="1659"/>
      <c r="S3" s="1659"/>
      <c r="T3" s="1659"/>
      <c r="AV3" s="237"/>
      <c r="AW3" s="237"/>
      <c r="AX3" s="237"/>
    </row>
    <row r="4" spans="1:52" ht="13.5" customHeight="1">
      <c r="A4" s="239" t="s">
        <v>487</v>
      </c>
      <c r="B4" s="240"/>
      <c r="C4" s="240"/>
      <c r="D4" s="240"/>
      <c r="E4" s="240"/>
      <c r="F4" s="240"/>
      <c r="G4" s="240"/>
      <c r="H4" s="240"/>
      <c r="I4" s="240"/>
      <c r="J4" s="240"/>
      <c r="K4" s="240"/>
      <c r="L4" s="240"/>
      <c r="M4" s="241"/>
      <c r="N4" s="241"/>
      <c r="O4" s="241"/>
      <c r="P4" s="241"/>
      <c r="Q4" s="241"/>
      <c r="R4" s="241"/>
      <c r="S4" s="241"/>
      <c r="T4" s="242"/>
      <c r="U4" s="243"/>
      <c r="AA4" s="244"/>
      <c r="AB4" s="241"/>
      <c r="AC4" s="242"/>
      <c r="AD4" s="244"/>
      <c r="AE4" s="241"/>
      <c r="AF4" s="240"/>
      <c r="AG4" s="240"/>
      <c r="AH4" s="240"/>
      <c r="AI4" s="240"/>
      <c r="AJ4" s="240"/>
      <c r="AK4" s="240"/>
      <c r="AL4" s="241"/>
      <c r="AM4" s="241"/>
      <c r="AN4" s="241"/>
      <c r="AO4" s="241"/>
      <c r="AP4" s="241"/>
      <c r="AQ4" s="241"/>
      <c r="AR4" s="241"/>
      <c r="AS4" s="241"/>
      <c r="AT4" s="242"/>
      <c r="AV4" s="1689" t="s">
        <v>711</v>
      </c>
      <c r="AW4" s="1689"/>
      <c r="AX4" s="1689"/>
      <c r="AY4" s="1689"/>
    </row>
    <row r="5" spans="1:52">
      <c r="A5" s="245" t="s">
        <v>488</v>
      </c>
      <c r="B5" s="246"/>
      <c r="C5" s="246"/>
      <c r="D5" s="246"/>
      <c r="E5" s="246"/>
      <c r="F5" s="246"/>
      <c r="G5" s="246"/>
      <c r="H5" s="246"/>
      <c r="I5" s="246"/>
      <c r="J5" s="246"/>
      <c r="K5" s="246"/>
      <c r="L5" s="246"/>
      <c r="T5" s="247"/>
      <c r="AA5" s="243"/>
      <c r="AC5" s="247"/>
      <c r="AD5" s="243"/>
      <c r="AF5" s="246"/>
      <c r="AG5" s="246"/>
      <c r="AH5" s="246"/>
      <c r="AI5" s="246"/>
      <c r="AJ5" s="246"/>
      <c r="AK5" s="246"/>
      <c r="AT5" s="247"/>
      <c r="AV5" s="1689" t="s">
        <v>712</v>
      </c>
      <c r="AW5" s="1689"/>
      <c r="AX5" s="1689"/>
      <c r="AY5" s="1689"/>
      <c r="AZ5" s="248"/>
    </row>
    <row r="6" spans="1:52">
      <c r="A6" s="245" t="s">
        <v>489</v>
      </c>
      <c r="B6" s="249"/>
      <c r="C6" s="249"/>
      <c r="D6" s="249"/>
      <c r="E6" s="249"/>
      <c r="F6" s="249"/>
      <c r="G6" s="249"/>
      <c r="H6" s="249"/>
      <c r="I6" s="249"/>
      <c r="J6" s="249"/>
      <c r="K6" s="249"/>
      <c r="L6" s="249"/>
      <c r="T6" s="247"/>
      <c r="AA6" s="1521" t="s">
        <v>627</v>
      </c>
      <c r="AB6" s="1522"/>
      <c r="AC6" s="1523"/>
      <c r="AD6" s="250" t="s">
        <v>628</v>
      </c>
      <c r="AG6" s="246"/>
      <c r="AH6" s="246"/>
      <c r="AI6" s="246"/>
      <c r="AJ6" s="246"/>
      <c r="AK6" s="246"/>
      <c r="AT6" s="247"/>
      <c r="AV6" s="237"/>
      <c r="AW6" s="237"/>
      <c r="AX6" s="237"/>
    </row>
    <row r="7" spans="1:52">
      <c r="A7" s="245" t="s">
        <v>490</v>
      </c>
      <c r="B7" s="249"/>
      <c r="C7" s="249"/>
      <c r="D7" s="249"/>
      <c r="E7" s="249"/>
      <c r="F7" s="249"/>
      <c r="G7" s="249"/>
      <c r="H7" s="249"/>
      <c r="I7" s="249"/>
      <c r="J7" s="249"/>
      <c r="K7" s="249"/>
      <c r="L7" s="249"/>
      <c r="T7" s="247"/>
      <c r="AA7" s="243"/>
      <c r="AC7" s="247"/>
      <c r="AD7" s="250"/>
      <c r="AG7" s="246"/>
      <c r="AH7" s="246"/>
      <c r="AI7" s="246"/>
      <c r="AJ7" s="246"/>
      <c r="AK7" s="246"/>
      <c r="AT7" s="247"/>
      <c r="AV7" s="237"/>
      <c r="AW7" s="237"/>
      <c r="AX7" s="237"/>
    </row>
    <row r="8" spans="1:52">
      <c r="A8" s="245" t="s">
        <v>491</v>
      </c>
      <c r="B8" s="249"/>
      <c r="C8" s="249"/>
      <c r="D8" s="249"/>
      <c r="E8" s="249"/>
      <c r="F8" s="249"/>
      <c r="G8" s="249"/>
      <c r="H8" s="249"/>
      <c r="I8" s="249"/>
      <c r="J8" s="249"/>
      <c r="K8" s="249"/>
      <c r="L8" s="249"/>
      <c r="T8" s="247"/>
      <c r="AA8" s="1518" t="s">
        <v>629</v>
      </c>
      <c r="AB8" s="1519"/>
      <c r="AC8" s="1520"/>
      <c r="AD8" s="250" t="s">
        <v>630</v>
      </c>
      <c r="AG8" s="246"/>
      <c r="AH8" s="246"/>
      <c r="AI8" s="246"/>
      <c r="AJ8" s="246"/>
      <c r="AK8" s="246"/>
      <c r="AT8" s="247"/>
      <c r="AV8" s="237"/>
      <c r="AW8" s="237"/>
      <c r="AX8" s="237"/>
    </row>
    <row r="9" spans="1:52">
      <c r="A9" s="245" t="s">
        <v>492</v>
      </c>
      <c r="B9" s="249"/>
      <c r="C9" s="249"/>
      <c r="D9" s="249" t="s">
        <v>493</v>
      </c>
      <c r="E9" s="249"/>
      <c r="F9" s="249"/>
      <c r="G9" s="249"/>
      <c r="H9" s="249" t="s">
        <v>494</v>
      </c>
      <c r="I9" s="249"/>
      <c r="J9" s="249"/>
      <c r="K9" s="249"/>
      <c r="L9" s="249"/>
      <c r="T9" s="247"/>
      <c r="AA9" s="1518" t="s">
        <v>631</v>
      </c>
      <c r="AB9" s="1519"/>
      <c r="AC9" s="1520"/>
      <c r="AD9" s="250"/>
      <c r="AG9" s="246"/>
      <c r="AH9" s="246"/>
      <c r="AI9" s="246"/>
      <c r="AJ9" s="246"/>
      <c r="AK9" s="246"/>
      <c r="AT9" s="247"/>
      <c r="AV9" s="237"/>
      <c r="AW9" s="237"/>
      <c r="AX9" s="237"/>
    </row>
    <row r="10" spans="1:52">
      <c r="A10" s="245"/>
      <c r="B10" s="249"/>
      <c r="C10" s="249"/>
      <c r="D10" s="249" t="s">
        <v>495</v>
      </c>
      <c r="E10" s="249"/>
      <c r="F10" s="249"/>
      <c r="G10" s="249"/>
      <c r="H10" s="249" t="s">
        <v>496</v>
      </c>
      <c r="I10" s="249"/>
      <c r="J10" s="249"/>
      <c r="K10" s="249"/>
      <c r="L10" s="249"/>
      <c r="T10" s="247"/>
      <c r="AA10" s="1518" t="s">
        <v>632</v>
      </c>
      <c r="AB10" s="1519"/>
      <c r="AC10" s="1520"/>
      <c r="AD10" s="250" t="s">
        <v>633</v>
      </c>
      <c r="AG10" s="246"/>
      <c r="AH10" s="246"/>
      <c r="AI10" s="246"/>
      <c r="AJ10" s="246"/>
      <c r="AK10" s="246"/>
      <c r="AT10" s="247"/>
      <c r="AV10" s="237"/>
      <c r="AW10" s="237"/>
      <c r="AX10" s="237"/>
    </row>
    <row r="11" spans="1:52">
      <c r="A11" s="245" t="s">
        <v>497</v>
      </c>
      <c r="B11" s="249"/>
      <c r="C11" s="249"/>
      <c r="D11" s="249"/>
      <c r="E11" s="249"/>
      <c r="F11" s="249"/>
      <c r="G11" s="249"/>
      <c r="H11" s="249"/>
      <c r="I11" s="249"/>
      <c r="J11" s="249"/>
      <c r="K11" s="249"/>
      <c r="L11" s="249"/>
      <c r="T11" s="247"/>
      <c r="AA11" s="243"/>
      <c r="AC11" s="247"/>
      <c r="AD11" s="250"/>
      <c r="AG11" s="246"/>
      <c r="AH11" s="246"/>
      <c r="AI11" s="246"/>
      <c r="AJ11" s="246"/>
      <c r="AK11" s="246"/>
      <c r="AT11" s="247"/>
      <c r="AV11" s="237"/>
      <c r="AW11" s="237"/>
      <c r="AX11" s="237"/>
    </row>
    <row r="12" spans="1:52">
      <c r="A12" s="245" t="s">
        <v>498</v>
      </c>
      <c r="B12" s="249"/>
      <c r="C12" s="249"/>
      <c r="D12" s="249"/>
      <c r="E12" s="249"/>
      <c r="F12" s="249"/>
      <c r="G12" s="249"/>
      <c r="H12" s="249"/>
      <c r="I12" s="249"/>
      <c r="J12" s="251"/>
      <c r="K12" s="252"/>
      <c r="L12" s="252"/>
      <c r="O12" s="1640" t="s">
        <v>499</v>
      </c>
      <c r="P12" s="1641"/>
      <c r="Q12" s="1640" t="s">
        <v>500</v>
      </c>
      <c r="R12" s="1641"/>
      <c r="S12" s="1640" t="s">
        <v>501</v>
      </c>
      <c r="T12" s="1641"/>
      <c r="U12" s="253"/>
      <c r="AA12" s="254"/>
      <c r="AB12" s="255"/>
      <c r="AC12" s="256"/>
      <c r="AD12" s="254"/>
      <c r="AE12" s="257"/>
      <c r="AF12" s="258"/>
      <c r="AG12" s="258"/>
      <c r="AH12" s="258"/>
      <c r="AI12" s="258"/>
      <c r="AJ12" s="258"/>
      <c r="AK12" s="258"/>
      <c r="AL12" s="255"/>
      <c r="AM12" s="255"/>
      <c r="AN12" s="255"/>
      <c r="AO12" s="255"/>
      <c r="AP12" s="255"/>
      <c r="AQ12" s="255"/>
      <c r="AR12" s="255"/>
      <c r="AS12" s="255"/>
      <c r="AT12" s="256"/>
    </row>
    <row r="13" spans="1:52">
      <c r="A13" s="245" t="s">
        <v>502</v>
      </c>
      <c r="B13" s="249"/>
      <c r="C13" s="249"/>
      <c r="D13" s="249"/>
      <c r="E13" s="249"/>
      <c r="F13" s="249"/>
      <c r="G13" s="249"/>
      <c r="H13" s="249"/>
      <c r="I13" s="249"/>
      <c r="O13" s="244"/>
      <c r="P13" s="242"/>
      <c r="Q13" s="244"/>
      <c r="R13" s="242"/>
      <c r="S13" s="244"/>
      <c r="T13" s="242"/>
      <c r="AA13" s="244"/>
      <c r="AB13" s="241"/>
      <c r="AC13" s="242"/>
      <c r="AD13" s="244"/>
      <c r="AE13" s="259"/>
      <c r="AF13" s="240"/>
      <c r="AG13" s="240"/>
      <c r="AH13" s="240"/>
      <c r="AI13" s="240"/>
      <c r="AJ13" s="240"/>
      <c r="AK13" s="240"/>
      <c r="AL13" s="241"/>
      <c r="AM13" s="241"/>
      <c r="AN13" s="241"/>
      <c r="AO13" s="241"/>
      <c r="AP13" s="241"/>
      <c r="AQ13" s="241"/>
      <c r="AR13" s="241"/>
      <c r="AS13" s="241"/>
      <c r="AT13" s="242"/>
    </row>
    <row r="14" spans="1:52">
      <c r="A14" s="245" t="s">
        <v>503</v>
      </c>
      <c r="B14" s="249"/>
      <c r="C14" s="249"/>
      <c r="D14" s="249"/>
      <c r="E14" s="249"/>
      <c r="F14" s="249"/>
      <c r="G14" s="249"/>
      <c r="H14" s="249"/>
      <c r="I14" s="249"/>
      <c r="O14" s="243"/>
      <c r="P14" s="247"/>
      <c r="Q14" s="243"/>
      <c r="R14" s="247"/>
      <c r="S14" s="243"/>
      <c r="T14" s="247"/>
      <c r="AA14" s="243"/>
      <c r="AC14" s="247"/>
      <c r="AD14" s="243"/>
      <c r="AE14" s="260"/>
      <c r="AT14" s="247"/>
    </row>
    <row r="15" spans="1:52">
      <c r="A15" s="261" t="s">
        <v>504</v>
      </c>
      <c r="B15" s="262"/>
      <c r="C15" s="262"/>
      <c r="D15" s="262"/>
      <c r="E15" s="262"/>
      <c r="F15" s="262"/>
      <c r="G15" s="262"/>
      <c r="H15" s="262"/>
      <c r="I15" s="262"/>
      <c r="J15" s="255"/>
      <c r="K15" s="255"/>
      <c r="L15" s="255"/>
      <c r="M15" s="255"/>
      <c r="N15" s="255"/>
      <c r="O15" s="254"/>
      <c r="P15" s="256"/>
      <c r="Q15" s="254"/>
      <c r="R15" s="256"/>
      <c r="S15" s="254"/>
      <c r="T15" s="256"/>
      <c r="AA15" s="1521" t="s">
        <v>642</v>
      </c>
      <c r="AB15" s="1522"/>
      <c r="AC15" s="1523"/>
      <c r="AD15" s="250" t="s">
        <v>643</v>
      </c>
      <c r="AF15" s="246"/>
      <c r="AG15" s="246"/>
      <c r="AH15" s="246"/>
      <c r="AI15" s="246"/>
      <c r="AJ15" s="246"/>
      <c r="AK15" s="246"/>
      <c r="AT15" s="247"/>
    </row>
    <row r="16" spans="1:52" ht="15" customHeight="1">
      <c r="A16" s="1610" t="s">
        <v>505</v>
      </c>
      <c r="B16" s="1611"/>
      <c r="C16" s="1612"/>
      <c r="D16" s="1749" t="s">
        <v>663</v>
      </c>
      <c r="E16" s="1750"/>
      <c r="F16" s="1750"/>
      <c r="G16" s="1750"/>
      <c r="H16" s="1751"/>
      <c r="I16" s="1500" t="s">
        <v>506</v>
      </c>
      <c r="J16" s="1502"/>
      <c r="K16" s="1663" t="s">
        <v>507</v>
      </c>
      <c r="L16" s="1664"/>
      <c r="M16" s="1669" t="s">
        <v>508</v>
      </c>
      <c r="N16" s="1502"/>
      <c r="O16" s="1745" t="s">
        <v>683</v>
      </c>
      <c r="P16" s="1701"/>
      <c r="Q16" s="1701"/>
      <c r="R16" s="1701"/>
      <c r="S16" s="1701"/>
      <c r="T16" s="1746"/>
      <c r="U16" s="263"/>
      <c r="AA16" s="243"/>
      <c r="AC16" s="247"/>
      <c r="AD16" s="250"/>
      <c r="AG16" s="246"/>
      <c r="AH16" s="246"/>
      <c r="AI16" s="246"/>
      <c r="AJ16" s="246"/>
      <c r="AT16" s="247"/>
    </row>
    <row r="17" spans="1:52" ht="15" customHeight="1">
      <c r="A17" s="1673" t="s">
        <v>509</v>
      </c>
      <c r="B17" s="1674"/>
      <c r="C17" s="1675"/>
      <c r="D17" s="1754" t="s">
        <v>662</v>
      </c>
      <c r="E17" s="1755"/>
      <c r="F17" s="1755"/>
      <c r="G17" s="1755"/>
      <c r="H17" s="1756"/>
      <c r="I17" s="1521"/>
      <c r="J17" s="1523"/>
      <c r="K17" s="1665"/>
      <c r="L17" s="1666"/>
      <c r="M17" s="1522"/>
      <c r="N17" s="1523"/>
      <c r="O17" s="1752"/>
      <c r="P17" s="1690"/>
      <c r="Q17" s="1690"/>
      <c r="R17" s="1690"/>
      <c r="S17" s="1690"/>
      <c r="T17" s="1753"/>
      <c r="U17" s="264"/>
      <c r="V17" s="265"/>
      <c r="W17" s="233" t="s">
        <v>664</v>
      </c>
      <c r="AA17" s="1518" t="s">
        <v>629</v>
      </c>
      <c r="AB17" s="1519"/>
      <c r="AC17" s="1520"/>
      <c r="AD17" s="250" t="s">
        <v>644</v>
      </c>
      <c r="AF17" s="246"/>
      <c r="AG17" s="246"/>
      <c r="AH17" s="246"/>
      <c r="AI17" s="246"/>
      <c r="AJ17" s="246"/>
      <c r="AK17" s="246"/>
      <c r="AT17" s="247"/>
    </row>
    <row r="18" spans="1:52" ht="15" customHeight="1">
      <c r="A18" s="1676"/>
      <c r="B18" s="1677"/>
      <c r="C18" s="1678"/>
      <c r="D18" s="1757"/>
      <c r="E18" s="1758"/>
      <c r="F18" s="1758"/>
      <c r="G18" s="1758"/>
      <c r="H18" s="1759"/>
      <c r="I18" s="1503"/>
      <c r="J18" s="1505"/>
      <c r="K18" s="1667"/>
      <c r="L18" s="1668"/>
      <c r="M18" s="1522"/>
      <c r="N18" s="1523"/>
      <c r="O18" s="1752"/>
      <c r="P18" s="1690"/>
      <c r="Q18" s="1690"/>
      <c r="R18" s="1690"/>
      <c r="S18" s="1690"/>
      <c r="T18" s="1753"/>
      <c r="U18" s="263"/>
      <c r="AA18" s="1518" t="s">
        <v>631</v>
      </c>
      <c r="AB18" s="1519"/>
      <c r="AC18" s="1520"/>
      <c r="AD18" s="250"/>
      <c r="AF18" s="246"/>
      <c r="AG18" s="246"/>
      <c r="AH18" s="246"/>
      <c r="AI18" s="246"/>
      <c r="AJ18" s="246"/>
      <c r="AT18" s="247"/>
    </row>
    <row r="19" spans="1:52" ht="15" customHeight="1">
      <c r="A19" s="1594" t="s">
        <v>510</v>
      </c>
      <c r="B19" s="1595"/>
      <c r="C19" s="1596"/>
      <c r="D19" s="1760">
        <v>28288</v>
      </c>
      <c r="E19" s="1761"/>
      <c r="F19" s="1761"/>
      <c r="G19" s="1761"/>
      <c r="H19" s="1761"/>
      <c r="I19" s="1761"/>
      <c r="J19" s="1762">
        <f ca="1">IFERROR(DATEDIF($D$19,$S$1,"y"),"（　　　　　才）")</f>
        <v>47</v>
      </c>
      <c r="K19" s="1762"/>
      <c r="L19" s="1763"/>
      <c r="M19" s="1503"/>
      <c r="N19" s="1505"/>
      <c r="O19" s="1747"/>
      <c r="P19" s="1691"/>
      <c r="Q19" s="1691"/>
      <c r="R19" s="1691"/>
      <c r="S19" s="1691"/>
      <c r="T19" s="1748"/>
      <c r="U19" s="263"/>
      <c r="V19" s="233" t="s">
        <v>684</v>
      </c>
      <c r="AA19" s="1518" t="s">
        <v>632</v>
      </c>
      <c r="AB19" s="1519"/>
      <c r="AC19" s="1520"/>
      <c r="AD19" s="250" t="s">
        <v>645</v>
      </c>
      <c r="AF19" s="246"/>
      <c r="AG19" s="246"/>
      <c r="AH19" s="246"/>
      <c r="AI19" s="246"/>
      <c r="AJ19" s="246"/>
      <c r="AT19" s="247"/>
    </row>
    <row r="20" spans="1:52" ht="15" customHeight="1">
      <c r="A20" s="1500" t="s">
        <v>511</v>
      </c>
      <c r="B20" s="1501"/>
      <c r="C20" s="1502"/>
      <c r="D20" s="1512" t="s">
        <v>512</v>
      </c>
      <c r="E20" s="1513"/>
      <c r="F20" s="1740" t="s">
        <v>686</v>
      </c>
      <c r="G20" s="1740"/>
      <c r="H20" s="1740"/>
      <c r="I20" s="1740"/>
      <c r="J20" s="1740"/>
      <c r="K20" s="1740"/>
      <c r="L20" s="1740"/>
      <c r="M20" s="241" t="s">
        <v>513</v>
      </c>
      <c r="N20" s="241"/>
      <c r="O20" s="241"/>
      <c r="P20" s="241"/>
      <c r="Q20" s="241"/>
      <c r="R20" s="241"/>
      <c r="S20" s="241"/>
      <c r="T20" s="242"/>
      <c r="AA20" s="243"/>
      <c r="AC20" s="247"/>
      <c r="AD20" s="243"/>
      <c r="AE20" s="266"/>
      <c r="AF20" s="246"/>
      <c r="AG20" s="246"/>
      <c r="AH20" s="246"/>
      <c r="AI20" s="246"/>
      <c r="AJ20" s="246"/>
      <c r="AT20" s="247"/>
    </row>
    <row r="21" spans="1:52" ht="15" customHeight="1">
      <c r="A21" s="1503"/>
      <c r="B21" s="1504"/>
      <c r="C21" s="1505"/>
      <c r="D21" s="1498"/>
      <c r="E21" s="1499"/>
      <c r="F21" s="1737" t="s">
        <v>688</v>
      </c>
      <c r="G21" s="1737"/>
      <c r="H21" s="1737"/>
      <c r="I21" s="1737"/>
      <c r="J21" s="1737"/>
      <c r="K21" s="1737"/>
      <c r="L21" s="1737"/>
      <c r="M21" s="1738" t="s">
        <v>691</v>
      </c>
      <c r="N21" s="1738"/>
      <c r="O21" s="267" t="s">
        <v>514</v>
      </c>
      <c r="P21" s="1738" t="s">
        <v>692</v>
      </c>
      <c r="Q21" s="1738"/>
      <c r="R21" s="267" t="s">
        <v>514</v>
      </c>
      <c r="S21" s="1738" t="s">
        <v>692</v>
      </c>
      <c r="T21" s="1739"/>
      <c r="U21" s="268"/>
      <c r="AA21" s="243"/>
      <c r="AC21" s="247"/>
      <c r="AD21" s="243"/>
      <c r="AE21" s="260"/>
      <c r="AF21" s="246"/>
      <c r="AG21" s="246"/>
      <c r="AH21" s="246"/>
      <c r="AI21" s="246"/>
      <c r="AJ21" s="246"/>
      <c r="AK21" s="246"/>
      <c r="AT21" s="247"/>
    </row>
    <row r="22" spans="1:52" ht="15" customHeight="1">
      <c r="A22" s="1500" t="s">
        <v>515</v>
      </c>
      <c r="B22" s="1501"/>
      <c r="C22" s="1502"/>
      <c r="D22" s="1513" t="s">
        <v>512</v>
      </c>
      <c r="E22" s="1513"/>
      <c r="F22" s="1740" t="s">
        <v>685</v>
      </c>
      <c r="G22" s="1740"/>
      <c r="H22" s="1740"/>
      <c r="I22" s="1740"/>
      <c r="J22" s="1740"/>
      <c r="K22" s="1740"/>
      <c r="L22" s="1740"/>
      <c r="M22" s="241" t="s">
        <v>513</v>
      </c>
      <c r="N22" s="241"/>
      <c r="O22" s="241"/>
      <c r="P22" s="241"/>
      <c r="Q22" s="241"/>
      <c r="R22" s="241"/>
      <c r="S22" s="241"/>
      <c r="T22" s="242"/>
      <c r="U22" s="269"/>
      <c r="V22" s="1689" t="s">
        <v>665</v>
      </c>
      <c r="W22" s="1689"/>
      <c r="X22" s="1689"/>
      <c r="AA22" s="243"/>
      <c r="AC22" s="247"/>
      <c r="AD22" s="243"/>
      <c r="AF22" s="246"/>
      <c r="AH22" s="246"/>
      <c r="AJ22" s="246" t="s">
        <v>651</v>
      </c>
      <c r="AT22" s="247"/>
    </row>
    <row r="23" spans="1:52" ht="15" customHeight="1">
      <c r="A23" s="1521"/>
      <c r="B23" s="1522"/>
      <c r="C23" s="1523"/>
      <c r="D23" s="1499"/>
      <c r="E23" s="1499"/>
      <c r="F23" s="1737" t="s">
        <v>687</v>
      </c>
      <c r="G23" s="1737"/>
      <c r="H23" s="1737"/>
      <c r="I23" s="1737"/>
      <c r="J23" s="1737"/>
      <c r="K23" s="1737"/>
      <c r="L23" s="1737"/>
      <c r="M23" s="1738" t="s">
        <v>693</v>
      </c>
      <c r="N23" s="1738"/>
      <c r="O23" s="267" t="s">
        <v>514</v>
      </c>
      <c r="P23" s="1738" t="s">
        <v>694</v>
      </c>
      <c r="Q23" s="1738"/>
      <c r="R23" s="267" t="s">
        <v>514</v>
      </c>
      <c r="S23" s="1738" t="s">
        <v>694</v>
      </c>
      <c r="T23" s="1739"/>
      <c r="U23" s="268"/>
      <c r="V23" s="1689" t="s">
        <v>666</v>
      </c>
      <c r="W23" s="1689"/>
      <c r="X23" s="1689"/>
      <c r="AA23" s="254"/>
      <c r="AB23" s="255"/>
      <c r="AC23" s="256"/>
      <c r="AD23" s="254"/>
      <c r="AE23" s="255"/>
      <c r="AF23" s="258"/>
      <c r="AG23" s="258"/>
      <c r="AH23" s="255"/>
      <c r="AI23" s="258"/>
      <c r="AJ23" s="258"/>
      <c r="AK23" s="255"/>
      <c r="AL23" s="246" t="s">
        <v>652</v>
      </c>
      <c r="AT23" s="247"/>
    </row>
    <row r="24" spans="1:52" ht="15" customHeight="1">
      <c r="A24" s="1521"/>
      <c r="B24" s="1522"/>
      <c r="C24" s="1523"/>
      <c r="D24" s="1513" t="s">
        <v>516</v>
      </c>
      <c r="E24" s="1513"/>
      <c r="F24" s="1741" t="s">
        <v>689</v>
      </c>
      <c r="G24" s="1741"/>
      <c r="H24" s="1741"/>
      <c r="I24" s="1741"/>
      <c r="J24" s="1741"/>
      <c r="K24" s="1741"/>
      <c r="L24" s="1742"/>
      <c r="M24" s="1500" t="s">
        <v>517</v>
      </c>
      <c r="N24" s="1502"/>
      <c r="O24" s="1745" t="s">
        <v>690</v>
      </c>
      <c r="P24" s="1701"/>
      <c r="Q24" s="1701"/>
      <c r="R24" s="1701"/>
      <c r="S24" s="1701"/>
      <c r="T24" s="1746"/>
      <c r="U24" s="263"/>
      <c r="V24" s="1689" t="s">
        <v>667</v>
      </c>
      <c r="W24" s="1689"/>
      <c r="X24" s="1689"/>
      <c r="AA24" s="1500" t="s">
        <v>653</v>
      </c>
      <c r="AB24" s="1501"/>
      <c r="AC24" s="1501"/>
      <c r="AD24" s="1501"/>
      <c r="AE24" s="1502"/>
      <c r="AF24" s="1524" t="s">
        <v>654</v>
      </c>
      <c r="AG24" s="1525"/>
      <c r="AH24" s="1525"/>
      <c r="AI24" s="1525"/>
      <c r="AJ24" s="1525"/>
      <c r="AK24" s="1526"/>
      <c r="AL24" s="1512" t="s">
        <v>655</v>
      </c>
      <c r="AM24" s="1513"/>
      <c r="AN24" s="1513"/>
      <c r="AO24" s="241"/>
      <c r="AP24" s="241"/>
      <c r="AQ24" s="241"/>
      <c r="AR24" s="241"/>
      <c r="AS24" s="241"/>
      <c r="AT24" s="242"/>
    </row>
    <row r="25" spans="1:52" ht="15" customHeight="1">
      <c r="A25" s="1521"/>
      <c r="B25" s="1522"/>
      <c r="C25" s="1523"/>
      <c r="D25" s="1499"/>
      <c r="E25" s="1499"/>
      <c r="F25" s="1743"/>
      <c r="G25" s="1743"/>
      <c r="H25" s="1743"/>
      <c r="I25" s="1743"/>
      <c r="J25" s="1743"/>
      <c r="K25" s="1743"/>
      <c r="L25" s="1744"/>
      <c r="M25" s="1503"/>
      <c r="N25" s="1505"/>
      <c r="O25" s="1747"/>
      <c r="P25" s="1691"/>
      <c r="Q25" s="1691"/>
      <c r="R25" s="1691"/>
      <c r="S25" s="1691"/>
      <c r="T25" s="1748"/>
      <c r="U25" s="263"/>
      <c r="V25" s="1689" t="s">
        <v>668</v>
      </c>
      <c r="W25" s="1689"/>
      <c r="X25" s="1689"/>
      <c r="AA25" s="1521"/>
      <c r="AB25" s="1522"/>
      <c r="AC25" s="1522"/>
      <c r="AD25" s="1522"/>
      <c r="AE25" s="1523"/>
      <c r="AF25" s="1527"/>
      <c r="AG25" s="1528"/>
      <c r="AH25" s="1528"/>
      <c r="AI25" s="1528"/>
      <c r="AJ25" s="1528"/>
      <c r="AK25" s="1529"/>
      <c r="AL25" s="1496"/>
      <c r="AM25" s="1497"/>
      <c r="AN25" s="1497"/>
      <c r="AO25" s="1690" t="s">
        <v>1150</v>
      </c>
      <c r="AP25" s="1690"/>
      <c r="AQ25" s="1690"/>
      <c r="AR25" s="1690"/>
      <c r="AS25" s="1690"/>
      <c r="AT25" s="247"/>
      <c r="AV25" s="1689" t="s">
        <v>1151</v>
      </c>
      <c r="AW25" s="1689"/>
      <c r="AX25" s="1689"/>
    </row>
    <row r="26" spans="1:52" ht="15" customHeight="1">
      <c r="A26" s="1521"/>
      <c r="B26" s="1522"/>
      <c r="C26" s="1523"/>
      <c r="D26" s="1647" t="s">
        <v>518</v>
      </c>
      <c r="E26" s="1648"/>
      <c r="F26" s="270" t="s">
        <v>519</v>
      </c>
      <c r="G26" s="241"/>
      <c r="H26" s="241"/>
      <c r="I26" s="271"/>
      <c r="J26" s="272" t="s">
        <v>520</v>
      </c>
      <c r="K26" s="241"/>
      <c r="L26" s="241"/>
      <c r="M26" s="241" t="s">
        <v>513</v>
      </c>
      <c r="N26" s="241"/>
      <c r="O26" s="241"/>
      <c r="P26" s="241"/>
      <c r="Q26" s="241"/>
      <c r="R26" s="241"/>
      <c r="S26" s="241"/>
      <c r="T26" s="242"/>
      <c r="V26" s="1689" t="s">
        <v>669</v>
      </c>
      <c r="W26" s="1689"/>
      <c r="X26" s="1689"/>
      <c r="AA26" s="243"/>
      <c r="AD26" s="273"/>
      <c r="AE26" s="274"/>
      <c r="AF26" s="1692">
        <v>45391</v>
      </c>
      <c r="AG26" s="1693"/>
      <c r="AH26" s="1693"/>
      <c r="AI26" s="1693"/>
      <c r="AJ26" s="1693"/>
      <c r="AK26" s="1694"/>
      <c r="AL26" s="275"/>
      <c r="AM26" s="276"/>
      <c r="AO26" s="1690"/>
      <c r="AP26" s="1690"/>
      <c r="AQ26" s="1690"/>
      <c r="AR26" s="1690"/>
      <c r="AS26" s="1690"/>
      <c r="AT26" s="247" t="s">
        <v>624</v>
      </c>
      <c r="AV26" s="1689" t="s">
        <v>1152</v>
      </c>
      <c r="AW26" s="1689"/>
      <c r="AX26" s="1689"/>
      <c r="AY26" s="1689"/>
    </row>
    <row r="27" spans="1:52" ht="15" customHeight="1">
      <c r="A27" s="1503"/>
      <c r="B27" s="1504"/>
      <c r="C27" s="1505"/>
      <c r="D27" s="1649" t="s">
        <v>521</v>
      </c>
      <c r="E27" s="1650"/>
      <c r="F27" s="1515" t="s">
        <v>695</v>
      </c>
      <c r="G27" s="1515"/>
      <c r="H27" s="1515"/>
      <c r="I27" s="1515"/>
      <c r="J27" s="1651" t="s">
        <v>696</v>
      </c>
      <c r="K27" s="1651"/>
      <c r="L27" s="1651"/>
      <c r="M27" s="1613" t="s">
        <v>697</v>
      </c>
      <c r="N27" s="1613"/>
      <c r="O27" s="267" t="s">
        <v>514</v>
      </c>
      <c r="P27" s="1613" t="s">
        <v>698</v>
      </c>
      <c r="Q27" s="1613"/>
      <c r="R27" s="267" t="s">
        <v>514</v>
      </c>
      <c r="S27" s="1613" t="s">
        <v>699</v>
      </c>
      <c r="T27" s="1624"/>
      <c r="U27" s="268"/>
      <c r="V27" s="1689" t="s">
        <v>670</v>
      </c>
      <c r="W27" s="1689"/>
      <c r="X27" s="1689"/>
      <c r="AA27" s="243"/>
      <c r="AD27" s="273"/>
      <c r="AE27" s="274"/>
      <c r="AF27" s="1695"/>
      <c r="AG27" s="1696"/>
      <c r="AH27" s="1696"/>
      <c r="AI27" s="1696"/>
      <c r="AJ27" s="1696"/>
      <c r="AK27" s="1697"/>
      <c r="AL27" s="277"/>
      <c r="AM27" s="255"/>
      <c r="AN27" s="255"/>
      <c r="AO27" s="1691"/>
      <c r="AP27" s="1691"/>
      <c r="AQ27" s="1691"/>
      <c r="AR27" s="1691"/>
      <c r="AS27" s="1691"/>
      <c r="AT27" s="256"/>
      <c r="AV27" s="1689" t="s">
        <v>681</v>
      </c>
      <c r="AW27" s="1689"/>
      <c r="AX27" s="1689"/>
    </row>
    <row r="28" spans="1:52" ht="15" customHeight="1">
      <c r="A28" s="1594" t="s">
        <v>522</v>
      </c>
      <c r="B28" s="1595"/>
      <c r="C28" s="1595"/>
      <c r="D28" s="1625" t="s">
        <v>700</v>
      </c>
      <c r="E28" s="1626"/>
      <c r="F28" s="1626"/>
      <c r="G28" s="1626"/>
      <c r="H28" s="1626"/>
      <c r="I28" s="1626"/>
      <c r="J28" s="1627"/>
      <c r="K28" s="1594" t="s">
        <v>523</v>
      </c>
      <c r="L28" s="1596"/>
      <c r="M28" s="1730" t="s">
        <v>701</v>
      </c>
      <c r="N28" s="1731"/>
      <c r="O28" s="1731"/>
      <c r="P28" s="1732"/>
      <c r="Q28" s="1594" t="s">
        <v>524</v>
      </c>
      <c r="R28" s="1596"/>
      <c r="S28" s="1733">
        <v>24</v>
      </c>
      <c r="T28" s="1734"/>
      <c r="U28" s="278"/>
      <c r="V28" s="1689"/>
      <c r="W28" s="1689"/>
      <c r="X28" s="1689"/>
      <c r="AA28" s="243"/>
      <c r="AD28" s="273"/>
      <c r="AE28" s="274"/>
      <c r="AF28" s="1692">
        <v>45391</v>
      </c>
      <c r="AG28" s="1693"/>
      <c r="AH28" s="1693"/>
      <c r="AI28" s="1693"/>
      <c r="AJ28" s="1693"/>
      <c r="AK28" s="1694"/>
      <c r="AL28" s="1512" t="s">
        <v>499</v>
      </c>
      <c r="AM28" s="1513"/>
      <c r="AN28" s="1513"/>
      <c r="AO28" s="1701" t="s">
        <v>710</v>
      </c>
      <c r="AP28" s="1701"/>
      <c r="AQ28" s="1701"/>
      <c r="AR28" s="1701"/>
      <c r="AS28" s="1701"/>
      <c r="AT28" s="1516" t="s">
        <v>624</v>
      </c>
      <c r="AV28" s="1702" t="s">
        <v>1153</v>
      </c>
      <c r="AW28" s="1702"/>
      <c r="AX28" s="1702"/>
      <c r="AY28" s="1702"/>
      <c r="AZ28" s="1702"/>
    </row>
    <row r="29" spans="1:52" ht="15" customHeight="1">
      <c r="A29" s="1601" t="s">
        <v>525</v>
      </c>
      <c r="B29" s="1602"/>
      <c r="C29" s="1603"/>
      <c r="D29" s="280" t="s">
        <v>526</v>
      </c>
      <c r="E29" s="281"/>
      <c r="F29" s="281"/>
      <c r="G29" s="281"/>
      <c r="H29" s="281" t="s">
        <v>527</v>
      </c>
      <c r="I29" s="281"/>
      <c r="J29" s="282"/>
      <c r="K29" s="244" t="s">
        <v>528</v>
      </c>
      <c r="L29" s="241"/>
      <c r="M29" s="241"/>
      <c r="N29" s="241"/>
      <c r="O29" s="241"/>
      <c r="P29" s="241"/>
      <c r="Q29" s="241"/>
      <c r="R29" s="241"/>
      <c r="S29" s="241"/>
      <c r="T29" s="242"/>
      <c r="V29" s="1689" t="s">
        <v>671</v>
      </c>
      <c r="W29" s="1689"/>
      <c r="X29" s="1689"/>
      <c r="AA29" s="254"/>
      <c r="AB29" s="255"/>
      <c r="AC29" s="255"/>
      <c r="AD29" s="283"/>
      <c r="AE29" s="284"/>
      <c r="AF29" s="1698"/>
      <c r="AG29" s="1699"/>
      <c r="AH29" s="1699"/>
      <c r="AI29" s="1699"/>
      <c r="AJ29" s="1699"/>
      <c r="AK29" s="1700"/>
      <c r="AL29" s="1498"/>
      <c r="AM29" s="1499"/>
      <c r="AN29" s="1499"/>
      <c r="AO29" s="1691"/>
      <c r="AP29" s="1691"/>
      <c r="AQ29" s="1691"/>
      <c r="AR29" s="1691"/>
      <c r="AS29" s="1691"/>
      <c r="AT29" s="1517"/>
      <c r="AV29" s="1689" t="s">
        <v>682</v>
      </c>
      <c r="AW29" s="1689"/>
      <c r="AX29" s="1689"/>
      <c r="AY29" s="1689"/>
      <c r="AZ29" s="248"/>
    </row>
    <row r="30" spans="1:52" ht="15" customHeight="1">
      <c r="A30" s="1614" t="s">
        <v>529</v>
      </c>
      <c r="B30" s="1615"/>
      <c r="C30" s="1616"/>
      <c r="D30" s="285" t="s">
        <v>530</v>
      </c>
      <c r="E30" s="286"/>
      <c r="F30" s="286"/>
      <c r="G30" s="286"/>
      <c r="H30" s="286"/>
      <c r="I30" s="286"/>
      <c r="J30" s="287"/>
      <c r="K30" s="288" t="s">
        <v>531</v>
      </c>
      <c r="L30" s="286"/>
      <c r="M30" s="286"/>
      <c r="N30" s="286"/>
      <c r="O30" s="286" t="s">
        <v>532</v>
      </c>
      <c r="P30" s="286"/>
      <c r="Q30" s="286"/>
      <c r="R30" s="286"/>
      <c r="S30" s="286"/>
      <c r="T30" s="289"/>
      <c r="U30" s="260"/>
      <c r="V30" s="1689" t="s">
        <v>672</v>
      </c>
      <c r="W30" s="1689"/>
      <c r="X30" s="1689"/>
    </row>
    <row r="31" spans="1:52" ht="15" customHeight="1">
      <c r="A31" s="1500" t="s">
        <v>533</v>
      </c>
      <c r="B31" s="1501"/>
      <c r="C31" s="1502"/>
      <c r="D31" s="1617" t="s">
        <v>534</v>
      </c>
      <c r="E31" s="1618"/>
      <c r="F31" s="1628" t="s">
        <v>702</v>
      </c>
      <c r="G31" s="1629"/>
      <c r="H31" s="1629"/>
      <c r="I31" s="1629"/>
      <c r="J31" s="1629"/>
      <c r="K31" s="1630"/>
      <c r="L31" s="290" t="s">
        <v>535</v>
      </c>
      <c r="M31" s="1622" t="s">
        <v>536</v>
      </c>
      <c r="N31" s="1623"/>
      <c r="O31" s="1735">
        <v>125</v>
      </c>
      <c r="P31" s="1735"/>
      <c r="Q31" s="1623" t="s">
        <v>537</v>
      </c>
      <c r="R31" s="1623"/>
      <c r="S31" s="1735">
        <v>75</v>
      </c>
      <c r="T31" s="1736"/>
      <c r="U31" s="291"/>
      <c r="V31" s="1689" t="s">
        <v>673</v>
      </c>
      <c r="W31" s="1689"/>
      <c r="X31" s="1689"/>
    </row>
    <row r="32" spans="1:52" ht="15" customHeight="1">
      <c r="A32" s="1503"/>
      <c r="B32" s="1504"/>
      <c r="C32" s="1505"/>
      <c r="D32" s="1617" t="s">
        <v>538</v>
      </c>
      <c r="E32" s="1618"/>
      <c r="F32" s="1619" t="s">
        <v>362</v>
      </c>
      <c r="G32" s="1621"/>
      <c r="H32" s="1617" t="s">
        <v>539</v>
      </c>
      <c r="I32" s="1633"/>
      <c r="J32" s="1619" t="s">
        <v>362</v>
      </c>
      <c r="K32" s="1634"/>
      <c r="L32" s="1500" t="s">
        <v>659</v>
      </c>
      <c r="M32" s="1501"/>
      <c r="N32" s="1502"/>
      <c r="O32" s="1635" t="s">
        <v>661</v>
      </c>
      <c r="P32" s="1636"/>
      <c r="Q32" s="1636"/>
      <c r="R32" s="1636"/>
      <c r="S32" s="1636"/>
      <c r="T32" s="1637"/>
      <c r="U32" s="291"/>
      <c r="V32" s="1689" t="s">
        <v>705</v>
      </c>
      <c r="W32" s="1689"/>
      <c r="X32" s="1689"/>
    </row>
    <row r="33" spans="1:50" ht="15" customHeight="1">
      <c r="A33" s="1594" t="s">
        <v>540</v>
      </c>
      <c r="B33" s="1595"/>
      <c r="C33" s="1596"/>
      <c r="D33" s="1597" t="s">
        <v>703</v>
      </c>
      <c r="E33" s="1598"/>
      <c r="F33" s="1599"/>
      <c r="G33" s="1599"/>
      <c r="H33" s="1599"/>
      <c r="I33" s="1599"/>
      <c r="J33" s="1599"/>
      <c r="K33" s="1599"/>
      <c r="L33" s="1503"/>
      <c r="M33" s="1504"/>
      <c r="N33" s="1505"/>
      <c r="O33" s="254" t="s">
        <v>660</v>
      </c>
      <c r="P33" s="1712" t="s">
        <v>704</v>
      </c>
      <c r="Q33" s="1712"/>
      <c r="R33" s="1712"/>
      <c r="S33" s="1712"/>
      <c r="T33" s="1713"/>
      <c r="U33" s="292"/>
      <c r="V33" s="1703" t="s">
        <v>706</v>
      </c>
      <c r="W33" s="1703"/>
      <c r="X33" s="1703"/>
      <c r="Y33" s="1703"/>
    </row>
    <row r="34" spans="1:50" ht="15" customHeight="1">
      <c r="A34" s="1601" t="s">
        <v>541</v>
      </c>
      <c r="B34" s="1602"/>
      <c r="C34" s="1603"/>
      <c r="D34" s="1604" t="s">
        <v>542</v>
      </c>
      <c r="E34" s="1605"/>
      <c r="F34" s="1605"/>
      <c r="G34" s="1605"/>
      <c r="H34" s="1605"/>
      <c r="I34" s="1605"/>
      <c r="J34" s="1605"/>
      <c r="K34" s="1605"/>
      <c r="L34" s="1605"/>
      <c r="M34" s="1605"/>
      <c r="N34" s="1605"/>
      <c r="O34" s="1605"/>
      <c r="P34" s="1605"/>
      <c r="Q34" s="1605"/>
      <c r="R34" s="1605"/>
      <c r="S34" s="1605"/>
      <c r="T34" s="1606"/>
      <c r="U34" s="266"/>
      <c r="V34" s="1689" t="s">
        <v>674</v>
      </c>
      <c r="W34" s="1689"/>
      <c r="X34" s="1689"/>
    </row>
    <row r="35" spans="1:50" ht="15" customHeight="1">
      <c r="A35" s="1607" t="s">
        <v>543</v>
      </c>
      <c r="B35" s="1608"/>
      <c r="C35" s="1609"/>
      <c r="D35" s="1610" t="s">
        <v>544</v>
      </c>
      <c r="E35" s="1611"/>
      <c r="F35" s="1611"/>
      <c r="G35" s="1611"/>
      <c r="H35" s="1612"/>
      <c r="I35" s="1610" t="s">
        <v>545</v>
      </c>
      <c r="J35" s="1611"/>
      <c r="K35" s="1611"/>
      <c r="L35" s="1611"/>
      <c r="M35" s="1612"/>
      <c r="N35" s="1611" t="s">
        <v>546</v>
      </c>
      <c r="O35" s="1611"/>
      <c r="P35" s="1611"/>
      <c r="Q35" s="1611"/>
      <c r="R35" s="1611"/>
      <c r="S35" s="1611"/>
      <c r="T35" s="1612"/>
      <c r="U35" s="291"/>
      <c r="V35" s="1689" t="s">
        <v>675</v>
      </c>
      <c r="W35" s="1689"/>
      <c r="X35" s="1689"/>
    </row>
    <row r="36" spans="1:50" ht="15" customHeight="1">
      <c r="A36" s="1583" t="s">
        <v>547</v>
      </c>
      <c r="B36" s="1584"/>
      <c r="C36" s="1585"/>
      <c r="D36" s="1586"/>
      <c r="E36" s="1587"/>
      <c r="F36" s="1587"/>
      <c r="G36" s="1587"/>
      <c r="H36" s="1588"/>
      <c r="I36" s="1586"/>
      <c r="J36" s="1587"/>
      <c r="K36" s="1587"/>
      <c r="L36" s="1587"/>
      <c r="M36" s="1588"/>
      <c r="N36" s="1587"/>
      <c r="O36" s="1587"/>
      <c r="P36" s="1587"/>
      <c r="Q36" s="1587"/>
      <c r="R36" s="1589"/>
      <c r="S36" s="1589"/>
      <c r="T36" s="1590"/>
      <c r="U36" s="293"/>
      <c r="V36" s="1689" t="s">
        <v>676</v>
      </c>
      <c r="W36" s="1689"/>
      <c r="X36" s="1689"/>
    </row>
    <row r="37" spans="1:50">
      <c r="A37" s="1709" t="s">
        <v>548</v>
      </c>
      <c r="B37" s="1710"/>
      <c r="C37" s="1710"/>
      <c r="D37" s="1710"/>
      <c r="E37" s="1710"/>
      <c r="F37" s="1710"/>
      <c r="G37" s="1710"/>
      <c r="H37" s="1710"/>
      <c r="I37" s="1710"/>
      <c r="J37" s="1710"/>
      <c r="K37" s="1710"/>
      <c r="L37" s="1710"/>
      <c r="M37" s="1710"/>
      <c r="N37" s="1710"/>
      <c r="O37" s="1710"/>
      <c r="P37" s="1710"/>
      <c r="Q37" s="1710"/>
      <c r="R37" s="1710"/>
      <c r="S37" s="1710"/>
      <c r="T37" s="1711"/>
      <c r="U37" s="260"/>
      <c r="V37" s="1689"/>
      <c r="W37" s="1689"/>
      <c r="X37" s="1689"/>
    </row>
    <row r="38" spans="1:50">
      <c r="A38" s="294" t="s">
        <v>549</v>
      </c>
      <c r="B38" s="1705" t="s">
        <v>550</v>
      </c>
      <c r="C38" s="1705"/>
      <c r="D38" s="1705"/>
      <c r="E38" s="1705"/>
      <c r="F38" s="1705"/>
      <c r="G38" s="1706"/>
      <c r="H38" s="295" t="s">
        <v>557</v>
      </c>
      <c r="I38" s="1726" t="s">
        <v>558</v>
      </c>
      <c r="J38" s="1726"/>
      <c r="K38" s="1726"/>
      <c r="L38" s="1726"/>
      <c r="M38" s="1726"/>
      <c r="N38" s="1727"/>
      <c r="O38" s="296" t="s">
        <v>1257</v>
      </c>
      <c r="P38" s="1728" t="s">
        <v>566</v>
      </c>
      <c r="Q38" s="1728"/>
      <c r="R38" s="1728"/>
      <c r="S38" s="1728"/>
      <c r="T38" s="1729"/>
      <c r="U38" s="297"/>
      <c r="V38" s="1689" t="s">
        <v>677</v>
      </c>
      <c r="W38" s="1689"/>
      <c r="X38" s="1689"/>
    </row>
    <row r="39" spans="1:50">
      <c r="A39" s="298" t="s">
        <v>555</v>
      </c>
      <c r="B39" s="1547" t="s">
        <v>556</v>
      </c>
      <c r="C39" s="1547"/>
      <c r="D39" s="1547"/>
      <c r="E39" s="1547"/>
      <c r="F39" s="1547"/>
      <c r="G39" s="1548"/>
      <c r="H39" s="299" t="s">
        <v>1248</v>
      </c>
      <c r="I39" s="1570" t="s">
        <v>564</v>
      </c>
      <c r="J39" s="1570"/>
      <c r="K39" s="1570"/>
      <c r="L39" s="1570"/>
      <c r="M39" s="1570"/>
      <c r="N39" s="1571"/>
      <c r="O39" s="300" t="s">
        <v>1258</v>
      </c>
      <c r="P39" s="1707" t="s">
        <v>572</v>
      </c>
      <c r="Q39" s="1707"/>
      <c r="R39" s="1707"/>
      <c r="S39" s="1707"/>
      <c r="T39" s="1708"/>
      <c r="U39" s="297"/>
      <c r="V39" s="1689" t="s">
        <v>678</v>
      </c>
      <c r="W39" s="1689"/>
      <c r="X39" s="1689"/>
    </row>
    <row r="40" spans="1:50">
      <c r="A40" s="298" t="s">
        <v>561</v>
      </c>
      <c r="B40" s="1547" t="s">
        <v>562</v>
      </c>
      <c r="C40" s="1547"/>
      <c r="D40" s="1547"/>
      <c r="E40" s="1547"/>
      <c r="F40" s="1547"/>
      <c r="G40" s="1548"/>
      <c r="H40" s="299" t="s">
        <v>1249</v>
      </c>
      <c r="I40" s="1570" t="s">
        <v>570</v>
      </c>
      <c r="J40" s="1570"/>
      <c r="K40" s="1570"/>
      <c r="L40" s="1570"/>
      <c r="M40" s="1570"/>
      <c r="N40" s="1571"/>
      <c r="O40" s="300" t="s">
        <v>1259</v>
      </c>
      <c r="P40" s="1707" t="s">
        <v>578</v>
      </c>
      <c r="Q40" s="1707"/>
      <c r="R40" s="1707"/>
      <c r="S40" s="1707"/>
      <c r="T40" s="1708"/>
      <c r="U40" s="297"/>
      <c r="V40" s="1689" t="s">
        <v>679</v>
      </c>
      <c r="W40" s="1689"/>
      <c r="X40" s="1689"/>
    </row>
    <row r="41" spans="1:50">
      <c r="A41" s="298" t="s">
        <v>567</v>
      </c>
      <c r="B41" s="1547" t="s">
        <v>568</v>
      </c>
      <c r="C41" s="1547"/>
      <c r="D41" s="1547"/>
      <c r="E41" s="1547"/>
      <c r="F41" s="1547"/>
      <c r="G41" s="1548"/>
      <c r="H41" s="299" t="s">
        <v>1250</v>
      </c>
      <c r="I41" s="1570" t="s">
        <v>576</v>
      </c>
      <c r="J41" s="1570"/>
      <c r="K41" s="1570"/>
      <c r="L41" s="1570"/>
      <c r="M41" s="1570"/>
      <c r="N41" s="1571"/>
      <c r="O41" s="300" t="s">
        <v>1260</v>
      </c>
      <c r="P41" s="1707" t="s">
        <v>584</v>
      </c>
      <c r="Q41" s="1707"/>
      <c r="R41" s="1707"/>
      <c r="S41" s="1707"/>
      <c r="T41" s="1708"/>
      <c r="U41" s="297"/>
      <c r="V41" s="1689"/>
      <c r="W41" s="1689"/>
      <c r="X41" s="1689"/>
    </row>
    <row r="42" spans="1:50">
      <c r="A42" s="298" t="s">
        <v>573</v>
      </c>
      <c r="B42" s="1547" t="s">
        <v>574</v>
      </c>
      <c r="C42" s="1547"/>
      <c r="D42" s="1547"/>
      <c r="E42" s="1547"/>
      <c r="F42" s="1547"/>
      <c r="G42" s="1548"/>
      <c r="H42" s="299" t="s">
        <v>1251</v>
      </c>
      <c r="I42" s="1570" t="s">
        <v>582</v>
      </c>
      <c r="J42" s="1570"/>
      <c r="K42" s="1570"/>
      <c r="L42" s="1570"/>
      <c r="M42" s="1570"/>
      <c r="N42" s="1571"/>
      <c r="O42" s="300" t="s">
        <v>1261</v>
      </c>
      <c r="P42" s="1707" t="s">
        <v>590</v>
      </c>
      <c r="Q42" s="1707"/>
      <c r="R42" s="1707"/>
      <c r="S42" s="1707"/>
      <c r="T42" s="1708"/>
      <c r="U42" s="297"/>
      <c r="V42" s="1689"/>
      <c r="W42" s="1689"/>
      <c r="X42" s="1689"/>
      <c r="AU42" s="301"/>
    </row>
    <row r="43" spans="1:50">
      <c r="A43" s="298" t="s">
        <v>579</v>
      </c>
      <c r="B43" s="1547" t="s">
        <v>580</v>
      </c>
      <c r="C43" s="1547"/>
      <c r="D43" s="1547"/>
      <c r="E43" s="1547"/>
      <c r="F43" s="1547"/>
      <c r="G43" s="1548"/>
      <c r="H43" s="299" t="s">
        <v>1252</v>
      </c>
      <c r="I43" s="1570" t="s">
        <v>588</v>
      </c>
      <c r="J43" s="1570"/>
      <c r="K43" s="1570"/>
      <c r="L43" s="1570"/>
      <c r="M43" s="1570"/>
      <c r="N43" s="1571"/>
      <c r="O43" s="300" t="s">
        <v>1262</v>
      </c>
      <c r="P43" s="1707" t="s">
        <v>596</v>
      </c>
      <c r="Q43" s="1707"/>
      <c r="R43" s="1707"/>
      <c r="S43" s="1707"/>
      <c r="T43" s="1708"/>
      <c r="U43" s="297"/>
      <c r="V43" s="1689"/>
      <c r="W43" s="1689"/>
      <c r="X43" s="1689"/>
      <c r="AU43" s="301"/>
      <c r="AV43" s="1689"/>
      <c r="AW43" s="1689"/>
      <c r="AX43" s="1689"/>
    </row>
    <row r="44" spans="1:50">
      <c r="A44" s="298" t="s">
        <v>585</v>
      </c>
      <c r="B44" s="1547" t="s">
        <v>586</v>
      </c>
      <c r="C44" s="1547"/>
      <c r="D44" s="1547"/>
      <c r="E44" s="1547"/>
      <c r="F44" s="1547"/>
      <c r="G44" s="1548"/>
      <c r="H44" s="299" t="s">
        <v>1253</v>
      </c>
      <c r="I44" s="1570" t="s">
        <v>594</v>
      </c>
      <c r="J44" s="1570"/>
      <c r="K44" s="1570"/>
      <c r="L44" s="1570"/>
      <c r="M44" s="1570"/>
      <c r="N44" s="1571"/>
      <c r="O44" s="300" t="s">
        <v>1263</v>
      </c>
      <c r="P44" s="1707" t="s">
        <v>1269</v>
      </c>
      <c r="Q44" s="1707"/>
      <c r="R44" s="1707"/>
      <c r="S44" s="1707"/>
      <c r="T44" s="1708"/>
      <c r="U44" s="297"/>
      <c r="V44" s="1689"/>
      <c r="W44" s="1689"/>
      <c r="X44" s="1689"/>
    </row>
    <row r="45" spans="1:50">
      <c r="A45" s="298" t="s">
        <v>591</v>
      </c>
      <c r="B45" s="1547" t="s">
        <v>592</v>
      </c>
      <c r="C45" s="1547"/>
      <c r="D45" s="1547"/>
      <c r="E45" s="1547"/>
      <c r="F45" s="1547"/>
      <c r="G45" s="1548"/>
      <c r="H45" s="299" t="s">
        <v>1254</v>
      </c>
      <c r="I45" s="1570" t="s">
        <v>600</v>
      </c>
      <c r="J45" s="1570"/>
      <c r="K45" s="1570"/>
      <c r="L45" s="1570"/>
      <c r="M45" s="1570"/>
      <c r="N45" s="1571"/>
      <c r="O45" s="300" t="s">
        <v>1264</v>
      </c>
      <c r="P45" s="1707" t="s">
        <v>1270</v>
      </c>
      <c r="Q45" s="1707"/>
      <c r="R45" s="1707"/>
      <c r="S45" s="1707"/>
      <c r="T45" s="1708"/>
      <c r="U45" s="297"/>
      <c r="V45" s="1689"/>
      <c r="W45" s="1689"/>
      <c r="X45" s="1689"/>
    </row>
    <row r="46" spans="1:50">
      <c r="A46" s="298" t="s">
        <v>597</v>
      </c>
      <c r="B46" s="1547" t="s">
        <v>598</v>
      </c>
      <c r="C46" s="1547"/>
      <c r="D46" s="1547"/>
      <c r="E46" s="1547"/>
      <c r="F46" s="1547"/>
      <c r="G46" s="1548"/>
      <c r="H46" s="299" t="s">
        <v>1255</v>
      </c>
      <c r="I46" s="1570" t="s">
        <v>1267</v>
      </c>
      <c r="J46" s="1570"/>
      <c r="K46" s="1570"/>
      <c r="L46" s="1570"/>
      <c r="M46" s="1570"/>
      <c r="N46" s="1571"/>
      <c r="O46" s="300" t="s">
        <v>1265</v>
      </c>
      <c r="P46" s="1552" t="s">
        <v>602</v>
      </c>
      <c r="Q46" s="1552"/>
      <c r="R46" s="1552"/>
      <c r="S46" s="1552"/>
      <c r="T46" s="1553"/>
      <c r="U46" s="302"/>
      <c r="V46" s="1689"/>
      <c r="W46" s="1689"/>
      <c r="X46" s="1689"/>
    </row>
    <row r="47" spans="1:50">
      <c r="A47" s="303" t="s">
        <v>551</v>
      </c>
      <c r="B47" s="1720" t="s">
        <v>1247</v>
      </c>
      <c r="C47" s="1720"/>
      <c r="D47" s="1720"/>
      <c r="E47" s="1720"/>
      <c r="F47" s="1720"/>
      <c r="G47" s="1721"/>
      <c r="H47" s="304" t="s">
        <v>1256</v>
      </c>
      <c r="I47" s="1722" t="s">
        <v>1268</v>
      </c>
      <c r="J47" s="1722"/>
      <c r="K47" s="1722"/>
      <c r="L47" s="1722"/>
      <c r="M47" s="1722"/>
      <c r="N47" s="1723"/>
      <c r="O47" s="305" t="s">
        <v>1266</v>
      </c>
      <c r="P47" s="1724"/>
      <c r="Q47" s="1724"/>
      <c r="R47" s="1724"/>
      <c r="S47" s="1724"/>
      <c r="T47" s="1725"/>
      <c r="U47" s="302"/>
      <c r="V47" s="237"/>
      <c r="W47" s="237"/>
      <c r="X47" s="237"/>
    </row>
    <row r="48" spans="1:50" ht="23.25" customHeight="1">
      <c r="A48" s="1558" t="s">
        <v>603</v>
      </c>
      <c r="B48" s="1559"/>
      <c r="C48" s="1559"/>
      <c r="D48" s="1559"/>
      <c r="E48" s="1559"/>
      <c r="F48" s="1719" t="s">
        <v>707</v>
      </c>
      <c r="G48" s="1719"/>
      <c r="H48" s="1719"/>
      <c r="I48" s="1719"/>
      <c r="J48" s="1719"/>
      <c r="K48" s="1561" t="s">
        <v>604</v>
      </c>
      <c r="L48" s="1561"/>
      <c r="M48" s="1561"/>
      <c r="N48" s="1561"/>
      <c r="O48" s="1561"/>
      <c r="P48" s="1562" t="s">
        <v>605</v>
      </c>
      <c r="Q48" s="1562"/>
      <c r="R48" s="1562"/>
      <c r="S48" s="1562"/>
      <c r="T48" s="1563"/>
      <c r="U48" s="306"/>
      <c r="V48" s="1689" t="s">
        <v>680</v>
      </c>
      <c r="W48" s="1689"/>
      <c r="X48" s="1689"/>
    </row>
    <row r="49" spans="1:24" ht="20.149999999999999" customHeight="1">
      <c r="A49" s="1534" t="s">
        <v>606</v>
      </c>
      <c r="B49" s="1535"/>
      <c r="C49" s="1536"/>
      <c r="D49" s="1714">
        <v>45391</v>
      </c>
      <c r="E49" s="1715"/>
      <c r="F49" s="1715"/>
      <c r="G49" s="1715"/>
      <c r="H49" s="1715"/>
      <c r="I49" s="1715"/>
      <c r="J49" s="1715"/>
      <c r="K49" s="1715"/>
      <c r="L49" s="271" t="s">
        <v>608</v>
      </c>
      <c r="M49" s="1715">
        <v>45412</v>
      </c>
      <c r="N49" s="1715"/>
      <c r="O49" s="1715"/>
      <c r="P49" s="1715"/>
      <c r="Q49" s="1715"/>
      <c r="R49" s="1715"/>
      <c r="S49" s="1715"/>
      <c r="T49" s="1716"/>
      <c r="U49" s="307"/>
      <c r="V49" s="1689"/>
      <c r="W49" s="1689"/>
      <c r="X49" s="1689"/>
    </row>
    <row r="50" spans="1:24" ht="20.149999999999999" customHeight="1">
      <c r="A50" s="1540" t="s">
        <v>609</v>
      </c>
      <c r="B50" s="1541"/>
      <c r="C50" s="1542"/>
      <c r="D50" s="1543" t="s">
        <v>610</v>
      </c>
      <c r="E50" s="1544"/>
      <c r="F50" s="1717" t="s">
        <v>701</v>
      </c>
      <c r="G50" s="1717"/>
      <c r="H50" s="1717"/>
      <c r="I50" s="1717"/>
      <c r="J50" s="1717"/>
      <c r="K50" s="1717"/>
      <c r="L50" s="1717"/>
      <c r="M50" s="1717"/>
      <c r="N50" s="1717"/>
      <c r="O50" s="1717"/>
      <c r="P50" s="1717"/>
      <c r="Q50" s="1717"/>
      <c r="R50" s="1717"/>
      <c r="S50" s="1717"/>
      <c r="T50" s="1718"/>
      <c r="U50" s="308"/>
      <c r="V50" s="1689"/>
      <c r="W50" s="1689"/>
      <c r="X50" s="1689"/>
    </row>
    <row r="51" spans="1:24" ht="15" customHeight="1">
      <c r="A51" s="309"/>
      <c r="B51" s="240"/>
      <c r="C51" s="310"/>
      <c r="D51" s="244"/>
      <c r="E51" s="241"/>
      <c r="F51" s="241"/>
      <c r="G51" s="241"/>
      <c r="H51" s="241"/>
      <c r="I51" s="241"/>
      <c r="J51" s="241"/>
      <c r="K51" s="241"/>
      <c r="L51" s="241"/>
      <c r="M51" s="241"/>
      <c r="N51" s="241"/>
      <c r="O51" s="241"/>
      <c r="P51" s="241"/>
      <c r="Q51" s="241"/>
      <c r="R51" s="241"/>
      <c r="S51" s="241"/>
      <c r="T51" s="242"/>
      <c r="V51" s="1689"/>
      <c r="W51" s="1689"/>
      <c r="X51" s="1689"/>
    </row>
    <row r="52" spans="1:24" ht="15" customHeight="1">
      <c r="A52" s="311" t="s">
        <v>611</v>
      </c>
      <c r="B52" s="246"/>
      <c r="C52" s="312"/>
      <c r="D52" s="313" t="s">
        <v>612</v>
      </c>
      <c r="T52" s="247"/>
      <c r="V52" s="1689"/>
      <c r="W52" s="1689"/>
      <c r="X52" s="1689"/>
    </row>
    <row r="53" spans="1:24" ht="15" customHeight="1">
      <c r="A53" s="311" t="s">
        <v>613</v>
      </c>
      <c r="B53" s="246"/>
      <c r="C53" s="312"/>
      <c r="D53" s="313" t="s">
        <v>614</v>
      </c>
      <c r="T53" s="247"/>
      <c r="V53" s="1689"/>
      <c r="W53" s="1689"/>
      <c r="X53" s="1689"/>
    </row>
    <row r="54" spans="1:24" ht="15" customHeight="1">
      <c r="A54" s="311" t="s">
        <v>615</v>
      </c>
      <c r="B54" s="246"/>
      <c r="C54" s="312"/>
      <c r="D54" s="313" t="s">
        <v>616</v>
      </c>
      <c r="T54" s="247"/>
      <c r="V54" s="1689"/>
      <c r="W54" s="1689"/>
      <c r="X54" s="1689"/>
    </row>
    <row r="55" spans="1:24" ht="15" customHeight="1">
      <c r="A55" s="311" t="s">
        <v>617</v>
      </c>
      <c r="B55" s="246"/>
      <c r="C55" s="312"/>
      <c r="D55" s="313" t="s">
        <v>618</v>
      </c>
      <c r="M55" s="1704" t="s">
        <v>709</v>
      </c>
      <c r="N55" s="1704"/>
      <c r="O55" s="279" t="s">
        <v>619</v>
      </c>
      <c r="P55" s="314">
        <v>4</v>
      </c>
      <c r="Q55" s="234" t="s">
        <v>620</v>
      </c>
      <c r="R55" s="234"/>
      <c r="S55" s="314">
        <v>9</v>
      </c>
      <c r="T55" s="247" t="s">
        <v>621</v>
      </c>
      <c r="V55" s="1689"/>
      <c r="W55" s="1689"/>
      <c r="X55" s="1689"/>
    </row>
    <row r="56" spans="1:24" ht="15" customHeight="1">
      <c r="A56" s="311" t="s">
        <v>622</v>
      </c>
      <c r="B56" s="246"/>
      <c r="C56" s="312"/>
      <c r="D56" s="243"/>
      <c r="M56" s="1690" t="s">
        <v>708</v>
      </c>
      <c r="N56" s="1690"/>
      <c r="O56" s="1690"/>
      <c r="P56" s="1690"/>
      <c r="Q56" s="1690"/>
      <c r="R56" s="1690"/>
      <c r="S56" s="1690"/>
      <c r="T56" s="315"/>
      <c r="V56" s="1689"/>
      <c r="W56" s="1689"/>
      <c r="X56" s="1689"/>
    </row>
    <row r="57" spans="1:24" ht="15" customHeight="1">
      <c r="A57" s="311"/>
      <c r="B57" s="246"/>
      <c r="C57" s="312"/>
      <c r="D57" s="243"/>
      <c r="H57" s="316"/>
      <c r="I57" s="316"/>
      <c r="L57" s="234" t="s">
        <v>623</v>
      </c>
      <c r="M57" s="1690"/>
      <c r="N57" s="1690"/>
      <c r="O57" s="1690"/>
      <c r="P57" s="1690"/>
      <c r="Q57" s="1690"/>
      <c r="R57" s="1690"/>
      <c r="S57" s="1690"/>
      <c r="T57" s="315"/>
      <c r="V57" s="1689"/>
      <c r="W57" s="1689"/>
      <c r="X57" s="1689"/>
    </row>
    <row r="58" spans="1:24" ht="15" customHeight="1">
      <c r="A58" s="317"/>
      <c r="B58" s="258"/>
      <c r="C58" s="318"/>
      <c r="D58" s="254"/>
      <c r="E58" s="255"/>
      <c r="F58" s="255"/>
      <c r="G58" s="255"/>
      <c r="H58" s="319"/>
      <c r="I58" s="319"/>
      <c r="J58" s="255"/>
      <c r="K58" s="255"/>
      <c r="L58" s="319"/>
      <c r="M58" s="1691"/>
      <c r="N58" s="1691"/>
      <c r="O58" s="1691"/>
      <c r="P58" s="1691"/>
      <c r="Q58" s="1691"/>
      <c r="R58" s="1691"/>
      <c r="S58" s="1691"/>
      <c r="T58" s="320"/>
      <c r="V58" s="1689"/>
      <c r="W58" s="1689"/>
      <c r="X58" s="1689"/>
    </row>
    <row r="59" spans="1:24" ht="15" customHeight="1">
      <c r="A59" s="246"/>
      <c r="B59" s="246"/>
      <c r="C59" s="246"/>
      <c r="H59" s="316"/>
      <c r="I59" s="316"/>
      <c r="L59" s="316"/>
      <c r="M59" s="263"/>
      <c r="N59" s="263"/>
      <c r="O59" s="263"/>
      <c r="P59" s="263"/>
      <c r="Q59" s="263"/>
      <c r="R59" s="263"/>
      <c r="S59" s="263"/>
      <c r="V59" s="237"/>
      <c r="W59" s="237"/>
      <c r="X59" s="237"/>
    </row>
    <row r="60" spans="1:24" ht="15" customHeight="1">
      <c r="A60" s="246"/>
      <c r="B60" s="246"/>
      <c r="C60" s="246"/>
      <c r="H60" s="316"/>
      <c r="I60" s="316"/>
      <c r="L60" s="316"/>
      <c r="M60" s="263"/>
      <c r="N60" s="263"/>
      <c r="O60" s="263"/>
      <c r="P60" s="263"/>
      <c r="Q60" s="263"/>
      <c r="R60" s="263"/>
      <c r="S60" s="263"/>
      <c r="V60" s="237"/>
      <c r="W60" s="237"/>
      <c r="X60" s="237"/>
    </row>
    <row r="61" spans="1:24" ht="15" customHeight="1">
      <c r="A61" s="246"/>
      <c r="B61" s="246"/>
      <c r="C61" s="246"/>
      <c r="H61" s="316"/>
      <c r="I61" s="316"/>
      <c r="L61" s="316"/>
      <c r="M61" s="263"/>
      <c r="N61" s="263"/>
      <c r="O61" s="263"/>
      <c r="P61" s="263"/>
      <c r="Q61" s="263"/>
      <c r="R61" s="263"/>
      <c r="S61" s="263"/>
      <c r="V61" s="237"/>
      <c r="W61" s="237"/>
      <c r="X61" s="237"/>
    </row>
    <row r="62" spans="1:24" ht="15" customHeight="1">
      <c r="A62" s="246"/>
      <c r="B62" s="246"/>
      <c r="C62" s="246"/>
      <c r="H62" s="316"/>
      <c r="I62" s="316"/>
      <c r="L62" s="316"/>
      <c r="M62" s="263"/>
      <c r="N62" s="263"/>
      <c r="O62" s="263"/>
      <c r="P62" s="263"/>
      <c r="Q62" s="263"/>
      <c r="R62" s="263"/>
      <c r="S62" s="263"/>
      <c r="V62" s="237"/>
      <c r="W62" s="237"/>
      <c r="X62" s="237"/>
    </row>
    <row r="63" spans="1:24" ht="15" customHeight="1">
      <c r="A63" s="246"/>
      <c r="B63" s="246"/>
      <c r="C63" s="246"/>
      <c r="H63" s="316"/>
      <c r="I63" s="316"/>
      <c r="L63" s="316"/>
      <c r="M63" s="263"/>
      <c r="N63" s="263"/>
      <c r="O63" s="263"/>
      <c r="P63" s="263"/>
      <c r="Q63" s="263"/>
      <c r="R63" s="263"/>
      <c r="S63" s="263"/>
      <c r="V63" s="237"/>
      <c r="W63" s="237"/>
      <c r="X63" s="237"/>
    </row>
    <row r="64" spans="1:24" ht="15" customHeight="1">
      <c r="A64" s="246"/>
      <c r="B64" s="246"/>
      <c r="C64" s="246"/>
      <c r="H64" s="316"/>
      <c r="I64" s="316"/>
      <c r="L64" s="316"/>
      <c r="M64" s="263"/>
      <c r="N64" s="263"/>
      <c r="O64" s="263"/>
      <c r="P64" s="263"/>
      <c r="Q64" s="263"/>
      <c r="R64" s="263"/>
      <c r="S64" s="263"/>
      <c r="V64" s="237"/>
      <c r="W64" s="237"/>
      <c r="X64" s="237"/>
    </row>
    <row r="65" spans="1:24" ht="15" customHeight="1">
      <c r="A65" s="246"/>
      <c r="B65" s="246"/>
      <c r="C65" s="246"/>
      <c r="H65" s="316"/>
      <c r="I65" s="316"/>
      <c r="L65" s="316"/>
      <c r="M65" s="263"/>
      <c r="N65" s="263"/>
      <c r="O65" s="263"/>
      <c r="P65" s="263"/>
      <c r="Q65" s="263"/>
      <c r="R65" s="263"/>
      <c r="S65" s="263"/>
      <c r="V65" s="237"/>
      <c r="W65" s="237"/>
      <c r="X65" s="237"/>
    </row>
    <row r="66" spans="1:24" ht="15" customHeight="1">
      <c r="A66" s="246"/>
      <c r="B66" s="246"/>
      <c r="C66" s="246"/>
      <c r="H66" s="316"/>
      <c r="I66" s="316"/>
      <c r="L66" s="316"/>
      <c r="M66" s="263"/>
      <c r="N66" s="263"/>
      <c r="O66" s="263"/>
      <c r="P66" s="263"/>
      <c r="Q66" s="263"/>
      <c r="R66" s="263"/>
      <c r="S66" s="263"/>
      <c r="V66" s="237"/>
      <c r="W66" s="237"/>
      <c r="X66" s="237"/>
    </row>
    <row r="67" spans="1:24" ht="15" customHeight="1">
      <c r="A67" s="246"/>
      <c r="B67" s="246"/>
      <c r="C67" s="246"/>
      <c r="H67" s="316"/>
      <c r="I67" s="316"/>
      <c r="L67" s="316"/>
      <c r="M67" s="263"/>
      <c r="N67" s="263"/>
      <c r="O67" s="263"/>
      <c r="P67" s="263"/>
      <c r="Q67" s="263"/>
      <c r="R67" s="263"/>
      <c r="S67" s="263"/>
      <c r="V67" s="237"/>
      <c r="W67" s="237"/>
      <c r="X67" s="237"/>
    </row>
    <row r="68" spans="1:24" ht="15" customHeight="1">
      <c r="A68" s="246"/>
      <c r="B68" s="246"/>
      <c r="C68" s="246"/>
      <c r="H68" s="316"/>
      <c r="I68" s="316"/>
      <c r="L68" s="316"/>
      <c r="M68" s="263"/>
      <c r="N68" s="263"/>
      <c r="O68" s="263"/>
      <c r="P68" s="263"/>
      <c r="Q68" s="263"/>
      <c r="R68" s="263"/>
      <c r="S68" s="263"/>
      <c r="V68" s="237"/>
      <c r="W68" s="237"/>
      <c r="X68" s="237"/>
    </row>
    <row r="69" spans="1:24" ht="15" customHeight="1">
      <c r="A69" s="246"/>
      <c r="B69" s="246"/>
      <c r="C69" s="246"/>
      <c r="H69" s="316"/>
      <c r="I69" s="316"/>
      <c r="L69" s="316"/>
      <c r="M69" s="263"/>
      <c r="N69" s="263"/>
      <c r="O69" s="263"/>
      <c r="P69" s="263"/>
      <c r="Q69" s="263"/>
      <c r="R69" s="263"/>
      <c r="S69" s="263"/>
      <c r="V69" s="237"/>
      <c r="W69" s="237"/>
      <c r="X69" s="237"/>
    </row>
    <row r="70" spans="1:24" ht="15" customHeight="1">
      <c r="A70" s="246"/>
      <c r="B70" s="246"/>
      <c r="C70" s="246"/>
      <c r="H70" s="316"/>
      <c r="I70" s="316"/>
      <c r="L70" s="316"/>
      <c r="M70" s="263"/>
      <c r="N70" s="263"/>
      <c r="O70" s="263"/>
      <c r="P70" s="263"/>
      <c r="Q70" s="263"/>
      <c r="R70" s="263"/>
      <c r="S70" s="263"/>
      <c r="V70" s="237"/>
      <c r="W70" s="237"/>
      <c r="X70" s="237"/>
    </row>
    <row r="71" spans="1:24" ht="15" customHeight="1">
      <c r="A71" s="246"/>
      <c r="B71" s="246"/>
      <c r="C71" s="246"/>
      <c r="H71" s="316"/>
      <c r="I71" s="316"/>
      <c r="L71" s="316"/>
      <c r="M71" s="263"/>
      <c r="N71" s="263"/>
      <c r="O71" s="263"/>
      <c r="P71" s="263"/>
      <c r="Q71" s="263"/>
      <c r="R71" s="263"/>
      <c r="S71" s="263"/>
      <c r="V71" s="237"/>
      <c r="W71" s="237"/>
      <c r="X71" s="237"/>
    </row>
    <row r="72" spans="1:24" ht="15" customHeight="1">
      <c r="A72" s="246"/>
      <c r="B72" s="246"/>
      <c r="C72" s="246"/>
      <c r="H72" s="316"/>
      <c r="I72" s="316"/>
      <c r="L72" s="316"/>
      <c r="M72" s="263"/>
      <c r="N72" s="263"/>
      <c r="O72" s="263"/>
      <c r="P72" s="263"/>
      <c r="Q72" s="263"/>
      <c r="R72" s="263"/>
      <c r="S72" s="263"/>
      <c r="V72" s="237"/>
      <c r="W72" s="237"/>
      <c r="X72" s="237"/>
    </row>
    <row r="74" spans="1:24" ht="17.25" customHeight="1"/>
    <row r="98" s="233" customFormat="1" ht="13.5" customHeight="1"/>
    <row r="101" s="233" customFormat="1" ht="13.5" customHeight="1"/>
    <row r="102" s="233" customFormat="1" ht="13.5" customHeight="1"/>
  </sheetData>
  <sheetProtection algorithmName="SHA-512" hashValue="RIT2gONhLT5wB+7OMmUJid3utFXVPUx5r34kazgIF4gBHzgAotDgc7ynRm4gqmjRV1QILfTZPFFeJpldnHcniw==" saltValue="MWuy31Zc4cdL2wBgc5gyow==" spinCount="100000" sheet="1" objects="1" scenarios="1" selectLockedCells="1"/>
  <mergeCells count="184">
    <mergeCell ref="F20:L20"/>
    <mergeCell ref="Q1:R1"/>
    <mergeCell ref="S1:T1"/>
    <mergeCell ref="A2:C2"/>
    <mergeCell ref="A3:G3"/>
    <mergeCell ref="H3:I3"/>
    <mergeCell ref="J3:T3"/>
    <mergeCell ref="Q12:R12"/>
    <mergeCell ref="S12:T12"/>
    <mergeCell ref="A16:C16"/>
    <mergeCell ref="D16:H16"/>
    <mergeCell ref="I16:J18"/>
    <mergeCell ref="K16:L18"/>
    <mergeCell ref="M16:N19"/>
    <mergeCell ref="O16:T19"/>
    <mergeCell ref="A17:C18"/>
    <mergeCell ref="D17:H18"/>
    <mergeCell ref="A19:C19"/>
    <mergeCell ref="D19:I19"/>
    <mergeCell ref="J19:L19"/>
    <mergeCell ref="F21:L21"/>
    <mergeCell ref="O12:P12"/>
    <mergeCell ref="M21:N21"/>
    <mergeCell ref="P21:Q21"/>
    <mergeCell ref="S21:T21"/>
    <mergeCell ref="A22:C27"/>
    <mergeCell ref="D22:E23"/>
    <mergeCell ref="F22:L22"/>
    <mergeCell ref="F23:L23"/>
    <mergeCell ref="M23:N23"/>
    <mergeCell ref="P23:Q23"/>
    <mergeCell ref="S23:T23"/>
    <mergeCell ref="D24:E25"/>
    <mergeCell ref="F24:L25"/>
    <mergeCell ref="M24:N25"/>
    <mergeCell ref="O24:T25"/>
    <mergeCell ref="D26:E26"/>
    <mergeCell ref="D27:E27"/>
    <mergeCell ref="F27:I27"/>
    <mergeCell ref="J27:L27"/>
    <mergeCell ref="M27:N27"/>
    <mergeCell ref="P27:Q27"/>
    <mergeCell ref="A20:C21"/>
    <mergeCell ref="D20:E21"/>
    <mergeCell ref="S27:T27"/>
    <mergeCell ref="A28:C28"/>
    <mergeCell ref="D28:J28"/>
    <mergeCell ref="K28:L28"/>
    <mergeCell ref="M28:P28"/>
    <mergeCell ref="Q28:R28"/>
    <mergeCell ref="S28:T28"/>
    <mergeCell ref="O31:P31"/>
    <mergeCell ref="Q31:R31"/>
    <mergeCell ref="S31:T31"/>
    <mergeCell ref="D35:H35"/>
    <mergeCell ref="I35:M35"/>
    <mergeCell ref="N35:T35"/>
    <mergeCell ref="I38:N38"/>
    <mergeCell ref="P38:T38"/>
    <mergeCell ref="A29:C29"/>
    <mergeCell ref="A30:C30"/>
    <mergeCell ref="A31:C32"/>
    <mergeCell ref="D31:E31"/>
    <mergeCell ref="F31:K31"/>
    <mergeCell ref="M31:N31"/>
    <mergeCell ref="D32:E32"/>
    <mergeCell ref="F32:G32"/>
    <mergeCell ref="H32:I32"/>
    <mergeCell ref="J32:K32"/>
    <mergeCell ref="L32:N33"/>
    <mergeCell ref="O32:T32"/>
    <mergeCell ref="A33:C33"/>
    <mergeCell ref="D33:K33"/>
    <mergeCell ref="A49:C49"/>
    <mergeCell ref="D49:K49"/>
    <mergeCell ref="M49:T49"/>
    <mergeCell ref="A50:C50"/>
    <mergeCell ref="D50:E50"/>
    <mergeCell ref="F50:T50"/>
    <mergeCell ref="B46:G46"/>
    <mergeCell ref="I46:N46"/>
    <mergeCell ref="P46:T46"/>
    <mergeCell ref="A48:E48"/>
    <mergeCell ref="F48:J48"/>
    <mergeCell ref="K48:O48"/>
    <mergeCell ref="P48:T48"/>
    <mergeCell ref="B47:G47"/>
    <mergeCell ref="I47:N47"/>
    <mergeCell ref="P47:T47"/>
    <mergeCell ref="B45:G45"/>
    <mergeCell ref="I45:N45"/>
    <mergeCell ref="B40:G40"/>
    <mergeCell ref="I40:N40"/>
    <mergeCell ref="P40:T40"/>
    <mergeCell ref="B41:G41"/>
    <mergeCell ref="I41:N41"/>
    <mergeCell ref="B42:G42"/>
    <mergeCell ref="I42:N42"/>
    <mergeCell ref="P41:T41"/>
    <mergeCell ref="P42:T42"/>
    <mergeCell ref="P43:T43"/>
    <mergeCell ref="P44:T44"/>
    <mergeCell ref="P45:T45"/>
    <mergeCell ref="V22:X22"/>
    <mergeCell ref="V23:X23"/>
    <mergeCell ref="V24:X24"/>
    <mergeCell ref="V25:X25"/>
    <mergeCell ref="V26:X26"/>
    <mergeCell ref="B43:G43"/>
    <mergeCell ref="I43:N43"/>
    <mergeCell ref="B44:G44"/>
    <mergeCell ref="I44:N44"/>
    <mergeCell ref="B38:G38"/>
    <mergeCell ref="V43:X43"/>
    <mergeCell ref="B39:G39"/>
    <mergeCell ref="I39:N39"/>
    <mergeCell ref="P39:T39"/>
    <mergeCell ref="A36:C36"/>
    <mergeCell ref="D36:H36"/>
    <mergeCell ref="I36:M36"/>
    <mergeCell ref="N36:Q36"/>
    <mergeCell ref="R36:T36"/>
    <mergeCell ref="A37:T37"/>
    <mergeCell ref="P33:T33"/>
    <mergeCell ref="A34:C34"/>
    <mergeCell ref="D34:T34"/>
    <mergeCell ref="A35:C35"/>
    <mergeCell ref="V44:X44"/>
    <mergeCell ref="V34:X34"/>
    <mergeCell ref="V35:X35"/>
    <mergeCell ref="V36:X36"/>
    <mergeCell ref="V37:X37"/>
    <mergeCell ref="V38:X38"/>
    <mergeCell ref="V27:X27"/>
    <mergeCell ref="V28:X28"/>
    <mergeCell ref="V29:X29"/>
    <mergeCell ref="V30:X30"/>
    <mergeCell ref="V31:X31"/>
    <mergeCell ref="V32:X32"/>
    <mergeCell ref="AF2:AO2"/>
    <mergeCell ref="AV4:AY4"/>
    <mergeCell ref="AV5:AY5"/>
    <mergeCell ref="AA6:AC6"/>
    <mergeCell ref="AA8:AC8"/>
    <mergeCell ref="V33:Y33"/>
    <mergeCell ref="M56:S58"/>
    <mergeCell ref="M55:N55"/>
    <mergeCell ref="V53:X53"/>
    <mergeCell ref="V54:X54"/>
    <mergeCell ref="V55:X55"/>
    <mergeCell ref="V56:X56"/>
    <mergeCell ref="V57:X57"/>
    <mergeCell ref="V58:X58"/>
    <mergeCell ref="V45:X45"/>
    <mergeCell ref="V46:X46"/>
    <mergeCell ref="V48:X49"/>
    <mergeCell ref="V50:X50"/>
    <mergeCell ref="V51:X51"/>
    <mergeCell ref="V52:X52"/>
    <mergeCell ref="V39:X39"/>
    <mergeCell ref="V40:X40"/>
    <mergeCell ref="V41:X41"/>
    <mergeCell ref="V42:X42"/>
    <mergeCell ref="AA9:AC9"/>
    <mergeCell ref="AA10:AC10"/>
    <mergeCell ref="AA15:AC15"/>
    <mergeCell ref="AA17:AC17"/>
    <mergeCell ref="AA18:AC18"/>
    <mergeCell ref="AA19:AC19"/>
    <mergeCell ref="AA24:AE25"/>
    <mergeCell ref="AF24:AK25"/>
    <mergeCell ref="AL24:AN25"/>
    <mergeCell ref="AV43:AX43"/>
    <mergeCell ref="AO25:AS27"/>
    <mergeCell ref="AV25:AX25"/>
    <mergeCell ref="AF26:AK27"/>
    <mergeCell ref="AV26:AY26"/>
    <mergeCell ref="AV27:AX27"/>
    <mergeCell ref="AF28:AK29"/>
    <mergeCell ref="AL28:AN29"/>
    <mergeCell ref="AO28:AS29"/>
    <mergeCell ref="AT28:AT29"/>
    <mergeCell ref="AV28:AZ28"/>
    <mergeCell ref="AV29:AY29"/>
  </mergeCells>
  <phoneticPr fontId="16"/>
  <dataValidations count="8">
    <dataValidation type="list" allowBlank="1" showInputMessage="1" prompt="例）1966/12/5　_x000a_→昭和41年12月5日と表示されます。_x000a_・参考_x000a_昭和歴に＋２５、平成歴－１２で_x000a_西暦の下２桁になります。_x000a_例．昭和４２年＋　２５　＝　１９６７年" sqref="AF26:AK29" xr:uid="{4985B2D3-BADB-4F3A-B10D-B04FFD189AAB}">
      <formula1>"　　　　　年　　　　　月　　　　　日"</formula1>
    </dataValidation>
    <dataValidation type="list" allowBlank="1" showInputMessage="1" prompt="例）1966/12/5　_x000a_→昭和41年12月5日と表示されます。_x000a_・参考_x000a_昭和歴に＋２５、平成歴－１２で_x000a_西暦の下２桁になります。_x000a_例．昭和４２年＋　２５　＝　１９６７年_x000a__x000a_※手書き用に変更したい場合やデータを消した後は▼をクリックして、該当和暦に変更してください。" sqref="D49:K49 M49:U49 AL26:AM26" xr:uid="{72B1A114-5CD1-4B02-8108-10DAAA880F22}">
      <formula1>"年　　　　　月　　　　　日,令和　　　　　年　　　　　月　　　　　日"</formula1>
    </dataValidation>
    <dataValidation type="list" allowBlank="1" showInputMessage="1" showErrorMessage="1" promptTitle="▼をクリックして該当する種別を選択して下さい。" prompt="_x000a_・雇用保険（通常の雇用者は加入義務あり）_x000a__x000a_・日雇保険（日雇労働被保険者手帳、俗に言う_x000a_「日雇手帳」「白手帳」「 センター手帳」）に雇用保険_x000a_印紙の貼付する） _x000a_→原則、３０日以内の期間を定めて雇用される者_x000a__x000a_・適用除外（事業主、一人親方など）_x000a_" sqref="N36:Q36" xr:uid="{3C732EE8-A771-446F-BC59-1497C7F8534E}">
      <formula1>"雇用保険,日雇保険,適用除外"</formula1>
    </dataValidation>
    <dataValidation type="list" allowBlank="1" showInputMessage="1" showErrorMessage="1" promptTitle="▼をクリックして該当する種別を選択して下さい。" prompt="_x000a_・厚生年金（通常の雇用者が加入）_x000a__x000a_・国民年金（市役所などで手続き）_x000a__x000a_・受給者（但し、原則、通常の雇用者は_x000a_７０歳まで厚生年金に加入義務あり）_x000a_" sqref="I36:M36" xr:uid="{744D95D0-CEEA-4924-A619-DB00A00FE09B}">
      <formula1>"厚生年金,国民年金,受給者"</formula1>
    </dataValidation>
    <dataValidation type="list" allowBlank="1" showInputMessage="1" showErrorMessage="1" promptTitle="▼をクリックして該当する種別を選択して下さい。" prompt="・健康保険組合（組合管掌健康保険）_x000a__x000a_・協会けんぽ（全国健康保険管掌保険）_x000a_　　　　　　　　　　　　　　　　・・・旧名称　政府管掌_x000a__x000a_・建設国保（東京土建などで手続き）_x000a__x000a_・国民健康保険（市役所などで手続き）_x000a__x000a_・適用除外（後期高齢者など）" sqref="D36:H36" xr:uid="{BDA31C60-1386-410F-94DA-5187563F0573}">
      <formula1>"健康保険組合,協会けんぽ,建設国保,国民健康保険,適応除外"</formula1>
    </dataValidation>
    <dataValidation type="whole" allowBlank="1" showInputMessage="1" showErrorMessage="1" prompt="経験年数を整数で入力してください。_x000a_※整数を入力すると自動で「年」とつきます。" sqref="S28:U28" xr:uid="{EA60AF48-D24C-4BFB-AC5D-6311A4DB9427}">
      <formula1>0</formula1>
      <formula2>100</formula2>
    </dataValidation>
    <dataValidation type="list" allowBlank="1" showInputMessage="1" prompt="例）1966/12/5　_x000a_→昭和41年12月5日と表示されます。_x000a_・参考_x000a_昭和歴に＋２５、平成歴－１２で_x000a_西暦の下２桁になります。_x000a_例．昭和４２年＋　２５　＝　１９６７年_x000a__x000a_※手書き用に変更したい場合やデータを消した後は▼をクリックして、該当和暦に変更してください。" sqref="D19:I19" xr:uid="{765D206D-B983-4F89-9BB4-8D22115D8A01}">
      <formula1>"　　　　年　　　月　　　日,昭和　　　年　　　月　　　日,平成　　　年　　　月　　　　日,令和　　　年　　　月　　　日"</formula1>
    </dataValidation>
    <dataValidation type="textLength" imeMode="halfKatakana" allowBlank="1" showInputMessage="1" showErrorMessage="1" sqref="D16:H16" xr:uid="{E1479AC8-EAB2-4F68-9653-CB64A27089B9}">
      <formula1>1</formula1>
      <formula2>30</formula2>
    </dataValidation>
  </dataValidations>
  <pageMargins left="0.70866141732283472" right="0.19685039370078741" top="0.19685039370078741" bottom="0.19685039370078741" header="0.31496062992125984" footer="0.31496062992125984"/>
  <pageSetup paperSize="8" scale="74" fitToHeight="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E1D7-2900-499C-9821-8DF750B0D032}">
  <dimension ref="A1:AB32"/>
  <sheetViews>
    <sheetView view="pageBreakPreview" zoomScale="60" zoomScaleNormal="60" workbookViewId="0">
      <selection activeCell="L3" sqref="L3:AB3"/>
    </sheetView>
  </sheetViews>
  <sheetFormatPr defaultColWidth="9" defaultRowHeight="13"/>
  <cols>
    <col min="1" max="1" width="9.58203125" style="75" customWidth="1"/>
    <col min="2" max="2" width="9.08203125" style="75" customWidth="1"/>
    <col min="3" max="4" width="9.25" style="75" customWidth="1"/>
    <col min="5" max="5" width="13.33203125" style="75" customWidth="1"/>
    <col min="6" max="6" width="15" style="75" customWidth="1"/>
    <col min="7" max="7" width="10.08203125" style="75" customWidth="1"/>
    <col min="8" max="8" width="11.25" style="75" customWidth="1"/>
    <col min="9" max="9" width="12.25" style="75" customWidth="1"/>
    <col min="10" max="10" width="13.33203125" style="75" customWidth="1"/>
    <col min="11" max="11" width="14.75" style="75" customWidth="1"/>
    <col min="12" max="12" width="5.83203125" style="75" customWidth="1"/>
    <col min="13" max="13" width="4.25" style="75" customWidth="1"/>
    <col min="14" max="14" width="4.33203125" style="75" customWidth="1"/>
    <col min="15" max="15" width="5.25" style="75" customWidth="1"/>
    <col min="16" max="16" width="5.33203125" style="75" customWidth="1"/>
    <col min="17" max="17" width="5.25" style="75" customWidth="1"/>
    <col min="18" max="18" width="5.33203125" style="75" customWidth="1"/>
    <col min="19" max="19" width="3.75" style="75" customWidth="1"/>
    <col min="20" max="20" width="4.25" style="75" customWidth="1"/>
    <col min="21" max="21" width="4.33203125" style="75" customWidth="1"/>
    <col min="22" max="22" width="4.25" style="75" customWidth="1"/>
    <col min="23" max="23" width="5.08203125" style="75" customWidth="1"/>
    <col min="24" max="24" width="5.25" style="75" customWidth="1"/>
    <col min="25" max="26" width="4.83203125" style="75" customWidth="1"/>
    <col min="27" max="28" width="4.5" style="75" customWidth="1"/>
    <col min="29" max="16384" width="9" style="75"/>
  </cols>
  <sheetData>
    <row r="1" spans="1:28" ht="25.5" customHeight="1">
      <c r="A1" s="1764" t="s">
        <v>713</v>
      </c>
      <c r="B1" s="1764"/>
      <c r="C1" s="1764"/>
      <c r="D1" s="1764"/>
      <c r="E1" s="1764"/>
      <c r="F1" s="1764"/>
      <c r="G1" s="1764"/>
      <c r="H1" s="1764"/>
      <c r="I1" s="1764"/>
      <c r="J1" s="1764"/>
      <c r="K1" s="1764"/>
      <c r="L1" s="1764"/>
    </row>
    <row r="2" spans="1:28" ht="25.5" customHeight="1">
      <c r="A2" s="1764"/>
      <c r="B2" s="1764"/>
      <c r="C2" s="1764"/>
      <c r="D2" s="1764"/>
      <c r="E2" s="1764"/>
      <c r="F2" s="1764"/>
      <c r="G2" s="1764"/>
      <c r="H2" s="1764"/>
      <c r="I2" s="1764"/>
      <c r="J2" s="1764"/>
      <c r="K2" s="1764"/>
      <c r="L2" s="1764"/>
    </row>
    <row r="3" spans="1:28" ht="27" customHeight="1">
      <c r="A3" s="76" t="s">
        <v>714</v>
      </c>
      <c r="B3" s="76"/>
      <c r="C3" s="77" t="s">
        <v>3</v>
      </c>
      <c r="D3" s="78"/>
      <c r="E3" s="79" t="s">
        <v>715</v>
      </c>
      <c r="F3" s="80" t="s">
        <v>2</v>
      </c>
      <c r="G3" s="1765"/>
      <c r="H3" s="1765"/>
      <c r="I3" s="1765"/>
      <c r="J3" s="1765"/>
      <c r="K3" s="80" t="s">
        <v>197</v>
      </c>
      <c r="L3" s="1766" t="str">
        <f>工事情報入力!C6</f>
        <v>道路改良工事・道路橋りょう改築工事合併工事（●●・Ｒ▲-▲）（週休２日）</v>
      </c>
      <c r="M3" s="1767"/>
      <c r="N3" s="1767"/>
      <c r="O3" s="1767"/>
      <c r="P3" s="1767"/>
      <c r="Q3" s="1767"/>
      <c r="R3" s="1767"/>
      <c r="S3" s="1767"/>
      <c r="T3" s="1767"/>
      <c r="U3" s="1767"/>
      <c r="V3" s="1767"/>
      <c r="W3" s="1767"/>
      <c r="X3" s="1767"/>
      <c r="Y3" s="1767"/>
      <c r="Z3" s="1767"/>
      <c r="AA3" s="1767"/>
      <c r="AB3" s="1767"/>
    </row>
    <row r="4" spans="1:28" ht="10.5" customHeight="1" thickBot="1"/>
    <row r="5" spans="1:28" ht="33" customHeight="1">
      <c r="A5" s="81"/>
      <c r="B5" s="1768" t="s">
        <v>716</v>
      </c>
      <c r="C5" s="1768"/>
      <c r="D5" s="82"/>
      <c r="E5" s="1769" t="s">
        <v>717</v>
      </c>
      <c r="F5" s="1770"/>
      <c r="G5" s="1770"/>
      <c r="H5" s="1770"/>
      <c r="I5" s="1770"/>
      <c r="J5" s="1770"/>
      <c r="K5" s="1770"/>
      <c r="L5" s="1771"/>
      <c r="M5" s="83"/>
      <c r="N5" s="84"/>
      <c r="O5" s="84"/>
      <c r="P5" s="84"/>
      <c r="Q5" s="1768" t="s">
        <v>718</v>
      </c>
      <c r="R5" s="1768"/>
      <c r="S5" s="1768"/>
      <c r="T5" s="1768"/>
      <c r="U5" s="1768"/>
      <c r="V5" s="1768"/>
      <c r="W5" s="1768"/>
      <c r="X5" s="1768"/>
      <c r="Y5" s="84"/>
      <c r="Z5" s="84"/>
      <c r="AA5" s="84"/>
      <c r="AB5" s="85"/>
    </row>
    <row r="6" spans="1:28" ht="30" customHeight="1">
      <c r="A6" s="1777" t="s">
        <v>719</v>
      </c>
      <c r="B6" s="1778"/>
      <c r="C6" s="1778"/>
      <c r="D6" s="1779"/>
      <c r="E6" s="1775"/>
      <c r="F6" s="1775"/>
      <c r="G6" s="1775"/>
      <c r="H6" s="1775"/>
      <c r="I6" s="1775"/>
      <c r="J6" s="1775"/>
      <c r="K6" s="1775"/>
      <c r="L6" s="1775"/>
      <c r="M6" s="1787" t="s">
        <v>720</v>
      </c>
      <c r="N6" s="1787"/>
      <c r="O6" s="1787"/>
      <c r="P6" s="1787"/>
      <c r="Q6" s="1787" t="s">
        <v>721</v>
      </c>
      <c r="R6" s="1787"/>
      <c r="S6" s="1787"/>
      <c r="T6" s="1787"/>
      <c r="U6" s="1787" t="s">
        <v>722</v>
      </c>
      <c r="V6" s="1787"/>
      <c r="W6" s="1787"/>
      <c r="X6" s="1787"/>
      <c r="Y6" s="1787"/>
      <c r="Z6" s="1787"/>
      <c r="AA6" s="1787"/>
      <c r="AB6" s="1788"/>
    </row>
    <row r="7" spans="1:28" ht="27" customHeight="1">
      <c r="A7" s="1780"/>
      <c r="B7" s="1781"/>
      <c r="C7" s="1781"/>
      <c r="D7" s="1782"/>
      <c r="E7" s="1775"/>
      <c r="F7" s="1775"/>
      <c r="G7" s="1775"/>
      <c r="H7" s="1775"/>
      <c r="I7" s="1775"/>
      <c r="J7" s="1775"/>
      <c r="K7" s="1775"/>
      <c r="L7" s="1775"/>
      <c r="M7" s="1789"/>
      <c r="N7" s="1789"/>
      <c r="O7" s="1789"/>
      <c r="P7" s="1789"/>
      <c r="Q7" s="1789"/>
      <c r="R7" s="1789"/>
      <c r="S7" s="1789"/>
      <c r="T7" s="1789"/>
      <c r="U7" s="1789"/>
      <c r="V7" s="1789"/>
      <c r="W7" s="1789"/>
      <c r="X7" s="1789"/>
      <c r="Y7" s="1789"/>
      <c r="Z7" s="1789"/>
      <c r="AA7" s="1789"/>
      <c r="AB7" s="1791"/>
    </row>
    <row r="8" spans="1:28" ht="24" customHeight="1">
      <c r="A8" s="1780"/>
      <c r="B8" s="1781"/>
      <c r="C8" s="1781"/>
      <c r="D8" s="1782"/>
      <c r="E8" s="1775"/>
      <c r="F8" s="1775"/>
      <c r="G8" s="1775"/>
      <c r="H8" s="1775"/>
      <c r="I8" s="1775"/>
      <c r="J8" s="1775"/>
      <c r="K8" s="1775"/>
      <c r="L8" s="1775"/>
      <c r="M8" s="1789"/>
      <c r="N8" s="1789"/>
      <c r="O8" s="1789"/>
      <c r="P8" s="1789"/>
      <c r="Q8" s="1789"/>
      <c r="R8" s="1789"/>
      <c r="S8" s="1789"/>
      <c r="T8" s="1789"/>
      <c r="U8" s="1789"/>
      <c r="V8" s="1789"/>
      <c r="W8" s="1789"/>
      <c r="X8" s="1789"/>
      <c r="Y8" s="1789"/>
      <c r="Z8" s="1789"/>
      <c r="AA8" s="1789"/>
      <c r="AB8" s="1791"/>
    </row>
    <row r="9" spans="1:28" ht="24" customHeight="1" thickBot="1">
      <c r="A9" s="1783"/>
      <c r="B9" s="1784"/>
      <c r="C9" s="1784"/>
      <c r="D9" s="1785"/>
      <c r="E9" s="1786"/>
      <c r="F9" s="1786"/>
      <c r="G9" s="1786"/>
      <c r="H9" s="1786"/>
      <c r="I9" s="1786"/>
      <c r="J9" s="1786"/>
      <c r="K9" s="1786"/>
      <c r="L9" s="1786"/>
      <c r="M9" s="1790"/>
      <c r="N9" s="1790"/>
      <c r="O9" s="1790"/>
      <c r="P9" s="1790"/>
      <c r="Q9" s="1790"/>
      <c r="R9" s="1790"/>
      <c r="S9" s="1790"/>
      <c r="T9" s="1790"/>
      <c r="U9" s="1790"/>
      <c r="V9" s="1790"/>
      <c r="W9" s="1790"/>
      <c r="X9" s="1790"/>
      <c r="Y9" s="1790"/>
      <c r="Z9" s="1790"/>
      <c r="AA9" s="1790"/>
      <c r="AB9" s="1792"/>
    </row>
    <row r="10" spans="1:28" ht="35.25" customHeight="1" thickTop="1">
      <c r="A10" s="1772" t="s">
        <v>723</v>
      </c>
      <c r="B10" s="1773"/>
      <c r="C10" s="1773"/>
      <c r="D10" s="1773"/>
      <c r="E10" s="1773"/>
      <c r="F10" s="1773"/>
      <c r="G10" s="1773"/>
      <c r="H10" s="86" t="s">
        <v>724</v>
      </c>
      <c r="I10" s="86" t="s">
        <v>725</v>
      </c>
      <c r="J10" s="86" t="s">
        <v>726</v>
      </c>
      <c r="K10" s="86" t="s">
        <v>727</v>
      </c>
      <c r="L10" s="1773" t="s">
        <v>728</v>
      </c>
      <c r="M10" s="1773"/>
      <c r="N10" s="1773"/>
      <c r="O10" s="1773"/>
      <c r="P10" s="1773"/>
      <c r="Q10" s="1773"/>
      <c r="R10" s="1773"/>
      <c r="S10" s="1773"/>
      <c r="T10" s="1773"/>
      <c r="U10" s="1773"/>
      <c r="V10" s="1773"/>
      <c r="W10" s="1773"/>
      <c r="X10" s="1773"/>
      <c r="Y10" s="1773"/>
      <c r="Z10" s="1773"/>
      <c r="AA10" s="1773"/>
      <c r="AB10" s="1774"/>
    </row>
    <row r="11" spans="1:28" ht="35.25" customHeight="1">
      <c r="A11" s="87">
        <v>1</v>
      </c>
      <c r="B11" s="1775"/>
      <c r="C11" s="1775"/>
      <c r="D11" s="1775"/>
      <c r="E11" s="1775"/>
      <c r="F11" s="1775"/>
      <c r="G11" s="1775"/>
      <c r="H11" s="88"/>
      <c r="I11" s="88"/>
      <c r="J11" s="88"/>
      <c r="K11" s="88"/>
      <c r="L11" s="1775"/>
      <c r="M11" s="1775"/>
      <c r="N11" s="1775"/>
      <c r="O11" s="1775"/>
      <c r="P11" s="1775"/>
      <c r="Q11" s="1775"/>
      <c r="R11" s="1775"/>
      <c r="S11" s="1775"/>
      <c r="T11" s="1775"/>
      <c r="U11" s="1775"/>
      <c r="V11" s="1775"/>
      <c r="W11" s="1775"/>
      <c r="X11" s="1775"/>
      <c r="Y11" s="1775"/>
      <c r="Z11" s="1775"/>
      <c r="AA11" s="1775"/>
      <c r="AB11" s="1776"/>
    </row>
    <row r="12" spans="1:28" ht="35.25" customHeight="1">
      <c r="A12" s="87">
        <v>2</v>
      </c>
      <c r="B12" s="1775"/>
      <c r="C12" s="1775"/>
      <c r="D12" s="1775"/>
      <c r="E12" s="1775"/>
      <c r="F12" s="1775"/>
      <c r="G12" s="1775"/>
      <c r="H12" s="88"/>
      <c r="I12" s="88"/>
      <c r="J12" s="88"/>
      <c r="K12" s="88"/>
      <c r="L12" s="1775"/>
      <c r="M12" s="1775"/>
      <c r="N12" s="1775"/>
      <c r="O12" s="1775"/>
      <c r="P12" s="1775"/>
      <c r="Q12" s="1775"/>
      <c r="R12" s="1775"/>
      <c r="S12" s="1775"/>
      <c r="T12" s="1775"/>
      <c r="U12" s="1775"/>
      <c r="V12" s="1775"/>
      <c r="W12" s="1775"/>
      <c r="X12" s="1775"/>
      <c r="Y12" s="1775"/>
      <c r="Z12" s="1775"/>
      <c r="AA12" s="1775"/>
      <c r="AB12" s="1776"/>
    </row>
    <row r="13" spans="1:28" ht="35.25" customHeight="1">
      <c r="A13" s="87">
        <v>3</v>
      </c>
      <c r="B13" s="1775"/>
      <c r="C13" s="1775"/>
      <c r="D13" s="1775"/>
      <c r="E13" s="1775"/>
      <c r="F13" s="1775"/>
      <c r="G13" s="1775"/>
      <c r="H13" s="88"/>
      <c r="I13" s="88"/>
      <c r="J13" s="88"/>
      <c r="K13" s="88"/>
      <c r="L13" s="1775"/>
      <c r="M13" s="1775"/>
      <c r="N13" s="1775"/>
      <c r="O13" s="1775"/>
      <c r="P13" s="1775"/>
      <c r="Q13" s="1775"/>
      <c r="R13" s="1775"/>
      <c r="S13" s="1775"/>
      <c r="T13" s="1775"/>
      <c r="U13" s="1775"/>
      <c r="V13" s="1775"/>
      <c r="W13" s="1775"/>
      <c r="X13" s="1775"/>
      <c r="Y13" s="1775"/>
      <c r="Z13" s="1775"/>
      <c r="AA13" s="1775"/>
      <c r="AB13" s="1776"/>
    </row>
    <row r="14" spans="1:28" ht="25.5" customHeight="1">
      <c r="A14" s="1801" t="s">
        <v>729</v>
      </c>
      <c r="B14" s="1799"/>
      <c r="C14" s="1799"/>
      <c r="D14" s="1799"/>
      <c r="E14" s="1804" t="s">
        <v>730</v>
      </c>
      <c r="F14" s="1805"/>
      <c r="G14" s="1805"/>
      <c r="H14" s="1805"/>
      <c r="I14" s="1805"/>
      <c r="J14" s="1805"/>
      <c r="K14" s="1805"/>
      <c r="L14" s="1805"/>
      <c r="M14" s="1805"/>
      <c r="N14" s="1805"/>
      <c r="O14" s="1805"/>
      <c r="P14" s="1805"/>
      <c r="Q14" s="1805"/>
      <c r="R14" s="1805"/>
      <c r="S14" s="1805"/>
      <c r="T14" s="1805"/>
      <c r="U14" s="1805"/>
      <c r="V14" s="1805"/>
      <c r="W14" s="1805"/>
      <c r="X14" s="1805"/>
      <c r="Y14" s="1805"/>
      <c r="Z14" s="1805"/>
      <c r="AA14" s="1805"/>
      <c r="AB14" s="1806"/>
    </row>
    <row r="15" spans="1:28" ht="25.5" customHeight="1" thickBot="1">
      <c r="A15" s="1802"/>
      <c r="B15" s="1803"/>
      <c r="C15" s="1803"/>
      <c r="D15" s="1803"/>
      <c r="E15" s="1807"/>
      <c r="F15" s="1808"/>
      <c r="G15" s="1808"/>
      <c r="H15" s="1808"/>
      <c r="I15" s="1808"/>
      <c r="J15" s="1808"/>
      <c r="K15" s="1808"/>
      <c r="L15" s="1808"/>
      <c r="M15" s="1808"/>
      <c r="N15" s="1808"/>
      <c r="O15" s="1808"/>
      <c r="P15" s="1808"/>
      <c r="Q15" s="1808"/>
      <c r="R15" s="1808"/>
      <c r="S15" s="1808"/>
      <c r="T15" s="1808"/>
      <c r="U15" s="1808"/>
      <c r="V15" s="1808"/>
      <c r="W15" s="1808"/>
      <c r="X15" s="1808"/>
      <c r="Y15" s="1808"/>
      <c r="Z15" s="1808"/>
      <c r="AA15" s="1808"/>
      <c r="AB15" s="1809"/>
    </row>
    <row r="16" spans="1:28" ht="30" customHeight="1" thickTop="1">
      <c r="A16" s="1810" t="s">
        <v>731</v>
      </c>
      <c r="B16" s="1811"/>
      <c r="C16" s="1811"/>
      <c r="D16" s="1812"/>
      <c r="E16" s="86" t="s">
        <v>732</v>
      </c>
      <c r="F16" s="86" t="s">
        <v>733</v>
      </c>
      <c r="G16" s="1813" t="s">
        <v>734</v>
      </c>
      <c r="H16" s="1811"/>
      <c r="I16" s="1812"/>
      <c r="J16" s="89" t="s">
        <v>732</v>
      </c>
      <c r="K16" s="90" t="s">
        <v>733</v>
      </c>
      <c r="L16" s="1814" t="s">
        <v>735</v>
      </c>
      <c r="M16" s="1814"/>
      <c r="N16" s="1814"/>
      <c r="O16" s="1814"/>
      <c r="P16" s="1814"/>
      <c r="Q16" s="1814"/>
      <c r="R16" s="1814"/>
      <c r="S16" s="1814"/>
      <c r="T16" s="1814"/>
      <c r="U16" s="1814"/>
      <c r="V16" s="1814"/>
      <c r="W16" s="1814"/>
      <c r="X16" s="1814"/>
      <c r="Y16" s="1814"/>
      <c r="Z16" s="1814"/>
      <c r="AA16" s="1814"/>
      <c r="AB16" s="1815"/>
    </row>
    <row r="17" spans="1:28" ht="25" customHeight="1">
      <c r="A17" s="1818"/>
      <c r="B17" s="1819"/>
      <c r="C17" s="1819"/>
      <c r="D17" s="1820"/>
      <c r="E17" s="1824" t="s">
        <v>736</v>
      </c>
      <c r="F17" s="1824" t="s">
        <v>737</v>
      </c>
      <c r="G17" s="1818"/>
      <c r="H17" s="1819"/>
      <c r="I17" s="1820"/>
      <c r="J17" s="1824" t="s">
        <v>736</v>
      </c>
      <c r="K17" s="1800" t="s">
        <v>737</v>
      </c>
      <c r="L17" s="1816"/>
      <c r="M17" s="1816"/>
      <c r="N17" s="1816"/>
      <c r="O17" s="1816"/>
      <c r="P17" s="1816"/>
      <c r="Q17" s="1816"/>
      <c r="R17" s="1816"/>
      <c r="S17" s="1816"/>
      <c r="T17" s="1816"/>
      <c r="U17" s="1816"/>
      <c r="V17" s="1816"/>
      <c r="W17" s="1816"/>
      <c r="X17" s="1816"/>
      <c r="Y17" s="1816"/>
      <c r="Z17" s="1816"/>
      <c r="AA17" s="1816"/>
      <c r="AB17" s="1817"/>
    </row>
    <row r="18" spans="1:28" ht="25" customHeight="1">
      <c r="A18" s="1821"/>
      <c r="B18" s="1822"/>
      <c r="C18" s="1822"/>
      <c r="D18" s="1823"/>
      <c r="E18" s="1824"/>
      <c r="F18" s="1824"/>
      <c r="G18" s="1821"/>
      <c r="H18" s="1822"/>
      <c r="I18" s="1823"/>
      <c r="J18" s="1824"/>
      <c r="K18" s="1800"/>
      <c r="L18" s="1826" t="s">
        <v>738</v>
      </c>
      <c r="M18" s="1796" t="s">
        <v>739</v>
      </c>
      <c r="N18" s="1797"/>
      <c r="O18" s="1797"/>
      <c r="P18" s="1797"/>
      <c r="Q18" s="1797"/>
      <c r="R18" s="1798"/>
      <c r="S18" s="1799" t="s">
        <v>740</v>
      </c>
      <c r="T18" s="1799"/>
      <c r="U18" s="1831" t="s">
        <v>725</v>
      </c>
      <c r="V18" s="1832"/>
      <c r="W18" s="1796" t="s">
        <v>741</v>
      </c>
      <c r="X18" s="1797"/>
      <c r="Y18" s="1797"/>
      <c r="Z18" s="1798"/>
      <c r="AA18" s="1799" t="s">
        <v>740</v>
      </c>
      <c r="AB18" s="1825"/>
    </row>
    <row r="19" spans="1:28" ht="25" customHeight="1">
      <c r="A19" s="1818"/>
      <c r="B19" s="1819"/>
      <c r="C19" s="1819"/>
      <c r="D19" s="1820"/>
      <c r="E19" s="1824" t="s">
        <v>736</v>
      </c>
      <c r="F19" s="1824" t="s">
        <v>737</v>
      </c>
      <c r="G19" s="1818"/>
      <c r="H19" s="1819"/>
      <c r="I19" s="1820"/>
      <c r="J19" s="1824" t="s">
        <v>736</v>
      </c>
      <c r="K19" s="1800" t="s">
        <v>737</v>
      </c>
      <c r="L19" s="1827"/>
      <c r="M19" s="1793" t="s">
        <v>742</v>
      </c>
      <c r="N19" s="1794"/>
      <c r="O19" s="1794"/>
      <c r="P19" s="1794"/>
      <c r="Q19" s="1794"/>
      <c r="R19" s="1795"/>
      <c r="S19" s="1799"/>
      <c r="T19" s="1799"/>
      <c r="U19" s="1833"/>
      <c r="V19" s="1834"/>
      <c r="W19" s="1793" t="s">
        <v>743</v>
      </c>
      <c r="X19" s="1794"/>
      <c r="Y19" s="1794"/>
      <c r="Z19" s="1795"/>
      <c r="AA19" s="1799"/>
      <c r="AB19" s="1825"/>
    </row>
    <row r="20" spans="1:28" ht="25" customHeight="1">
      <c r="A20" s="1821"/>
      <c r="B20" s="1822"/>
      <c r="C20" s="1822"/>
      <c r="D20" s="1823"/>
      <c r="E20" s="1824"/>
      <c r="F20" s="1824"/>
      <c r="G20" s="1821"/>
      <c r="H20" s="1822"/>
      <c r="I20" s="1823"/>
      <c r="J20" s="1824"/>
      <c r="K20" s="1800"/>
      <c r="L20" s="1827"/>
      <c r="M20" s="1796" t="s">
        <v>744</v>
      </c>
      <c r="N20" s="1797"/>
      <c r="O20" s="1797"/>
      <c r="P20" s="1797"/>
      <c r="Q20" s="1797"/>
      <c r="R20" s="1798"/>
      <c r="S20" s="1799" t="s">
        <v>745</v>
      </c>
      <c r="T20" s="1799"/>
      <c r="U20" s="1833"/>
      <c r="V20" s="1834"/>
      <c r="W20" s="1796" t="s">
        <v>746</v>
      </c>
      <c r="X20" s="1797"/>
      <c r="Y20" s="1797"/>
      <c r="Z20" s="1798"/>
      <c r="AA20" s="1799" t="s">
        <v>745</v>
      </c>
      <c r="AB20" s="1825"/>
    </row>
    <row r="21" spans="1:28" ht="25" customHeight="1">
      <c r="A21" s="1818"/>
      <c r="B21" s="1819"/>
      <c r="C21" s="1819"/>
      <c r="D21" s="1820"/>
      <c r="E21" s="1824" t="s">
        <v>736</v>
      </c>
      <c r="F21" s="1824" t="s">
        <v>737</v>
      </c>
      <c r="G21" s="1818"/>
      <c r="H21" s="1819"/>
      <c r="I21" s="1820"/>
      <c r="J21" s="1824" t="s">
        <v>736</v>
      </c>
      <c r="K21" s="1800" t="s">
        <v>737</v>
      </c>
      <c r="L21" s="1827"/>
      <c r="M21" s="1793" t="s">
        <v>747</v>
      </c>
      <c r="N21" s="1794"/>
      <c r="O21" s="1794"/>
      <c r="P21" s="1794"/>
      <c r="Q21" s="1794"/>
      <c r="R21" s="1795"/>
      <c r="S21" s="1799"/>
      <c r="T21" s="1799"/>
      <c r="U21" s="1833"/>
      <c r="V21" s="1834"/>
      <c r="W21" s="1793" t="s">
        <v>748</v>
      </c>
      <c r="X21" s="1794"/>
      <c r="Y21" s="1794"/>
      <c r="Z21" s="1795"/>
      <c r="AA21" s="1799"/>
      <c r="AB21" s="1825"/>
    </row>
    <row r="22" spans="1:28" ht="25" customHeight="1">
      <c r="A22" s="1821"/>
      <c r="B22" s="1822"/>
      <c r="C22" s="1822"/>
      <c r="D22" s="1823"/>
      <c r="E22" s="1824"/>
      <c r="F22" s="1824"/>
      <c r="G22" s="1821"/>
      <c r="H22" s="1822"/>
      <c r="I22" s="1823"/>
      <c r="J22" s="1824"/>
      <c r="K22" s="1800"/>
      <c r="L22" s="1827"/>
      <c r="M22" s="1796" t="s">
        <v>749</v>
      </c>
      <c r="N22" s="1797"/>
      <c r="O22" s="1797"/>
      <c r="P22" s="1797"/>
      <c r="Q22" s="1797"/>
      <c r="R22" s="1798"/>
      <c r="S22" s="1799" t="s">
        <v>750</v>
      </c>
      <c r="T22" s="1799"/>
      <c r="U22" s="1833"/>
      <c r="V22" s="1834"/>
      <c r="W22" s="1796" t="s">
        <v>751</v>
      </c>
      <c r="X22" s="1797"/>
      <c r="Y22" s="1797"/>
      <c r="Z22" s="1798"/>
      <c r="AA22" s="1799" t="s">
        <v>750</v>
      </c>
      <c r="AB22" s="1825"/>
    </row>
    <row r="23" spans="1:28" ht="25" customHeight="1">
      <c r="A23" s="1818"/>
      <c r="B23" s="1819"/>
      <c r="C23" s="1819"/>
      <c r="D23" s="1820"/>
      <c r="E23" s="1824" t="s">
        <v>736</v>
      </c>
      <c r="F23" s="1824" t="s">
        <v>737</v>
      </c>
      <c r="G23" s="1818"/>
      <c r="H23" s="1819"/>
      <c r="I23" s="1820"/>
      <c r="J23" s="1824" t="s">
        <v>736</v>
      </c>
      <c r="K23" s="1800" t="s">
        <v>737</v>
      </c>
      <c r="L23" s="1828"/>
      <c r="M23" s="1793" t="s">
        <v>752</v>
      </c>
      <c r="N23" s="1794"/>
      <c r="O23" s="1794"/>
      <c r="P23" s="1794"/>
      <c r="Q23" s="1794"/>
      <c r="R23" s="1795"/>
      <c r="S23" s="1799"/>
      <c r="T23" s="1799"/>
      <c r="U23" s="1835"/>
      <c r="V23" s="1836"/>
      <c r="W23" s="1793" t="s">
        <v>753</v>
      </c>
      <c r="X23" s="1794"/>
      <c r="Y23" s="1794"/>
      <c r="Z23" s="1795"/>
      <c r="AA23" s="1799"/>
      <c r="AB23" s="1825"/>
    </row>
    <row r="24" spans="1:28" ht="25" customHeight="1">
      <c r="A24" s="1821"/>
      <c r="B24" s="1822"/>
      <c r="C24" s="1822"/>
      <c r="D24" s="1823"/>
      <c r="E24" s="1824"/>
      <c r="F24" s="1824"/>
      <c r="G24" s="1821"/>
      <c r="H24" s="1822"/>
      <c r="I24" s="1823"/>
      <c r="J24" s="1824"/>
      <c r="K24" s="1800"/>
      <c r="L24" s="1816" t="s">
        <v>754</v>
      </c>
      <c r="M24" s="1816"/>
      <c r="N24" s="1816"/>
      <c r="O24" s="1816"/>
      <c r="P24" s="1816"/>
      <c r="Q24" s="1816"/>
      <c r="R24" s="1816"/>
      <c r="S24" s="1816"/>
      <c r="T24" s="1816"/>
      <c r="U24" s="1816"/>
      <c r="V24" s="1816"/>
      <c r="W24" s="1816"/>
      <c r="X24" s="1816"/>
      <c r="Y24" s="1816"/>
      <c r="Z24" s="1816"/>
      <c r="AA24" s="1816"/>
      <c r="AB24" s="1817"/>
    </row>
    <row r="25" spans="1:28" ht="25" customHeight="1">
      <c r="A25" s="1818"/>
      <c r="B25" s="1819"/>
      <c r="C25" s="1819"/>
      <c r="D25" s="1820"/>
      <c r="E25" s="1824" t="s">
        <v>736</v>
      </c>
      <c r="F25" s="1824" t="s">
        <v>737</v>
      </c>
      <c r="G25" s="1818"/>
      <c r="H25" s="1819"/>
      <c r="I25" s="1820"/>
      <c r="J25" s="1824" t="s">
        <v>736</v>
      </c>
      <c r="K25" s="1800" t="s">
        <v>737</v>
      </c>
      <c r="L25" s="1816"/>
      <c r="M25" s="1816"/>
      <c r="N25" s="1816"/>
      <c r="O25" s="1816"/>
      <c r="P25" s="1816"/>
      <c r="Q25" s="1816"/>
      <c r="R25" s="1816"/>
      <c r="S25" s="1816"/>
      <c r="T25" s="1816"/>
      <c r="U25" s="1816"/>
      <c r="V25" s="1816"/>
      <c r="W25" s="1816"/>
      <c r="X25" s="1816"/>
      <c r="Y25" s="1816"/>
      <c r="Z25" s="1816"/>
      <c r="AA25" s="1816"/>
      <c r="AB25" s="1817"/>
    </row>
    <row r="26" spans="1:28" ht="25" customHeight="1">
      <c r="A26" s="1821"/>
      <c r="B26" s="1822"/>
      <c r="C26" s="1822"/>
      <c r="D26" s="1823"/>
      <c r="E26" s="1824"/>
      <c r="F26" s="1824"/>
      <c r="G26" s="1821"/>
      <c r="H26" s="1822"/>
      <c r="I26" s="1823"/>
      <c r="J26" s="1824"/>
      <c r="K26" s="1800"/>
      <c r="L26" s="1829"/>
      <c r="M26" s="1829"/>
      <c r="N26" s="1829"/>
      <c r="O26" s="1829"/>
      <c r="P26" s="1829"/>
      <c r="Q26" s="1829"/>
      <c r="R26" s="1829"/>
      <c r="S26" s="1829"/>
      <c r="T26" s="1829"/>
      <c r="U26" s="1829"/>
      <c r="V26" s="1829"/>
      <c r="W26" s="1829"/>
      <c r="X26" s="1829"/>
      <c r="Y26" s="1829"/>
      <c r="Z26" s="1829"/>
      <c r="AA26" s="1829"/>
      <c r="AB26" s="1830"/>
    </row>
    <row r="27" spans="1:28" ht="25" customHeight="1">
      <c r="A27" s="1818"/>
      <c r="B27" s="1819"/>
      <c r="C27" s="1819"/>
      <c r="D27" s="1820"/>
      <c r="E27" s="1824" t="s">
        <v>736</v>
      </c>
      <c r="F27" s="1824" t="s">
        <v>737</v>
      </c>
      <c r="G27" s="1818"/>
      <c r="H27" s="1819"/>
      <c r="I27" s="1820"/>
      <c r="J27" s="1824" t="s">
        <v>736</v>
      </c>
      <c r="K27" s="1800" t="s">
        <v>737</v>
      </c>
      <c r="L27" s="1837" t="s">
        <v>755</v>
      </c>
      <c r="M27" s="1837"/>
      <c r="N27" s="1837"/>
      <c r="O27" s="1838"/>
      <c r="P27" s="1839" t="s">
        <v>756</v>
      </c>
      <c r="Q27" s="1837"/>
      <c r="R27" s="1837"/>
      <c r="S27" s="1838"/>
      <c r="T27" s="1839" t="s">
        <v>757</v>
      </c>
      <c r="U27" s="1837"/>
      <c r="V27" s="1838"/>
      <c r="W27" s="1837" t="s">
        <v>758</v>
      </c>
      <c r="X27" s="1837"/>
      <c r="Y27" s="1837"/>
      <c r="Z27" s="1837"/>
      <c r="AA27" s="1837"/>
      <c r="AB27" s="1840"/>
    </row>
    <row r="28" spans="1:28" ht="25.5" customHeight="1">
      <c r="A28" s="1821"/>
      <c r="B28" s="1822"/>
      <c r="C28" s="1822"/>
      <c r="D28" s="1823"/>
      <c r="E28" s="1824"/>
      <c r="F28" s="1824"/>
      <c r="G28" s="1821"/>
      <c r="H28" s="1822"/>
      <c r="I28" s="1823"/>
      <c r="J28" s="1824"/>
      <c r="K28" s="1800"/>
      <c r="L28" s="1841" t="s">
        <v>759</v>
      </c>
      <c r="M28" s="1841"/>
      <c r="N28" s="1841"/>
      <c r="O28" s="1842"/>
      <c r="P28" s="1843" t="s">
        <v>760</v>
      </c>
      <c r="Q28" s="1844"/>
      <c r="R28" s="1844"/>
      <c r="S28" s="1845"/>
      <c r="T28" s="1843">
        <v>1</v>
      </c>
      <c r="U28" s="1844"/>
      <c r="V28" s="1845"/>
      <c r="W28" s="1844" t="s">
        <v>761</v>
      </c>
      <c r="X28" s="1844"/>
      <c r="Y28" s="1844"/>
      <c r="Z28" s="1844"/>
      <c r="AA28" s="1844"/>
      <c r="AB28" s="1846"/>
    </row>
    <row r="29" spans="1:28" ht="28.5" customHeight="1">
      <c r="A29" s="1855" t="s">
        <v>762</v>
      </c>
      <c r="B29" s="1856"/>
      <c r="C29" s="1856"/>
      <c r="D29" s="1856"/>
      <c r="E29" s="1856"/>
      <c r="F29" s="1856"/>
      <c r="G29" s="1856"/>
      <c r="H29" s="1857"/>
      <c r="I29" s="1864" t="s">
        <v>763</v>
      </c>
      <c r="J29" s="1865"/>
      <c r="K29" s="1866"/>
      <c r="L29" s="1873" t="s">
        <v>764</v>
      </c>
      <c r="M29" s="1873"/>
      <c r="N29" s="1873"/>
      <c r="O29" s="1874"/>
      <c r="P29" s="1843" t="s">
        <v>765</v>
      </c>
      <c r="Q29" s="1844"/>
      <c r="R29" s="1844"/>
      <c r="S29" s="1845"/>
      <c r="T29" s="1843">
        <v>2</v>
      </c>
      <c r="U29" s="1844"/>
      <c r="V29" s="1845"/>
      <c r="W29" s="1875" t="s">
        <v>766</v>
      </c>
      <c r="X29" s="1876"/>
      <c r="Y29" s="1876"/>
      <c r="Z29" s="1876"/>
      <c r="AA29" s="1876"/>
      <c r="AB29" s="1877"/>
    </row>
    <row r="30" spans="1:28" ht="26.25" customHeight="1">
      <c r="A30" s="1858"/>
      <c r="B30" s="1859"/>
      <c r="C30" s="1859"/>
      <c r="D30" s="1859"/>
      <c r="E30" s="1859"/>
      <c r="F30" s="1859"/>
      <c r="G30" s="1859"/>
      <c r="H30" s="1860"/>
      <c r="I30" s="1867"/>
      <c r="J30" s="1868"/>
      <c r="K30" s="1869"/>
      <c r="L30" s="1841" t="s">
        <v>767</v>
      </c>
      <c r="M30" s="1841"/>
      <c r="N30" s="1841"/>
      <c r="O30" s="1842"/>
      <c r="P30" s="1843" t="s">
        <v>768</v>
      </c>
      <c r="Q30" s="1844"/>
      <c r="R30" s="1844"/>
      <c r="S30" s="1845"/>
      <c r="T30" s="1843">
        <v>3</v>
      </c>
      <c r="U30" s="1844"/>
      <c r="V30" s="1845"/>
      <c r="W30" s="1844" t="s">
        <v>769</v>
      </c>
      <c r="X30" s="1844"/>
      <c r="Y30" s="1844"/>
      <c r="Z30" s="1844"/>
      <c r="AA30" s="1844"/>
      <c r="AB30" s="1846"/>
    </row>
    <row r="31" spans="1:28" ht="25.5" customHeight="1">
      <c r="A31" s="1858"/>
      <c r="B31" s="1859"/>
      <c r="C31" s="1859"/>
      <c r="D31" s="1859"/>
      <c r="E31" s="1859"/>
      <c r="F31" s="1859"/>
      <c r="G31" s="1859"/>
      <c r="H31" s="1860"/>
      <c r="I31" s="1867"/>
      <c r="J31" s="1868"/>
      <c r="K31" s="1869"/>
      <c r="L31" s="1847" t="s">
        <v>770</v>
      </c>
      <c r="M31" s="1847"/>
      <c r="N31" s="1847"/>
      <c r="O31" s="1848"/>
      <c r="P31" s="1843" t="s">
        <v>771</v>
      </c>
      <c r="Q31" s="1844"/>
      <c r="R31" s="1844"/>
      <c r="S31" s="1845"/>
      <c r="T31" s="1843">
        <v>4</v>
      </c>
      <c r="U31" s="1844"/>
      <c r="V31" s="1845"/>
      <c r="W31" s="1844" t="s">
        <v>772</v>
      </c>
      <c r="X31" s="1844"/>
      <c r="Y31" s="1844"/>
      <c r="Z31" s="1844"/>
      <c r="AA31" s="1844"/>
      <c r="AB31" s="1846"/>
    </row>
    <row r="32" spans="1:28" ht="25.5" customHeight="1" thickBot="1">
      <c r="A32" s="1861"/>
      <c r="B32" s="1862"/>
      <c r="C32" s="1862"/>
      <c r="D32" s="1862"/>
      <c r="E32" s="1862"/>
      <c r="F32" s="1862"/>
      <c r="G32" s="1862"/>
      <c r="H32" s="1863"/>
      <c r="I32" s="1870"/>
      <c r="J32" s="1871"/>
      <c r="K32" s="1872"/>
      <c r="L32" s="1849" t="s">
        <v>773</v>
      </c>
      <c r="M32" s="1849"/>
      <c r="N32" s="1849"/>
      <c r="O32" s="1850"/>
      <c r="P32" s="1851" t="s">
        <v>774</v>
      </c>
      <c r="Q32" s="1852"/>
      <c r="R32" s="1852"/>
      <c r="S32" s="1853"/>
      <c r="T32" s="1851">
        <v>5</v>
      </c>
      <c r="U32" s="1852"/>
      <c r="V32" s="1853"/>
      <c r="W32" s="1852" t="s">
        <v>775</v>
      </c>
      <c r="X32" s="1852"/>
      <c r="Y32" s="1852"/>
      <c r="Z32" s="1852"/>
      <c r="AA32" s="1852"/>
      <c r="AB32" s="1854"/>
    </row>
  </sheetData>
  <mergeCells count="110">
    <mergeCell ref="L31:O31"/>
    <mergeCell ref="P31:S31"/>
    <mergeCell ref="T31:V31"/>
    <mergeCell ref="W31:AB31"/>
    <mergeCell ref="L32:O32"/>
    <mergeCell ref="P32:S32"/>
    <mergeCell ref="T32:V32"/>
    <mergeCell ref="W32:AB32"/>
    <mergeCell ref="A29:H32"/>
    <mergeCell ref="I29:K32"/>
    <mergeCell ref="L29:O29"/>
    <mergeCell ref="P29:S29"/>
    <mergeCell ref="T29:V29"/>
    <mergeCell ref="W29:AB29"/>
    <mergeCell ref="L30:O30"/>
    <mergeCell ref="P30:S30"/>
    <mergeCell ref="T30:V30"/>
    <mergeCell ref="W30:AB30"/>
    <mergeCell ref="L27:O27"/>
    <mergeCell ref="P27:S27"/>
    <mergeCell ref="T27:V27"/>
    <mergeCell ref="W27:AB27"/>
    <mergeCell ref="L28:O28"/>
    <mergeCell ref="P28:S28"/>
    <mergeCell ref="T28:V28"/>
    <mergeCell ref="W28:AB28"/>
    <mergeCell ref="A27:D28"/>
    <mergeCell ref="E27:E28"/>
    <mergeCell ref="F27:F28"/>
    <mergeCell ref="G27:I28"/>
    <mergeCell ref="J27:J28"/>
    <mergeCell ref="K27:K28"/>
    <mergeCell ref="L24:AB26"/>
    <mergeCell ref="A25:D26"/>
    <mergeCell ref="E25:E26"/>
    <mergeCell ref="F25:F26"/>
    <mergeCell ref="G25:I26"/>
    <mergeCell ref="J25:J26"/>
    <mergeCell ref="K25:K26"/>
    <mergeCell ref="W21:Z21"/>
    <mergeCell ref="M22:R22"/>
    <mergeCell ref="S22:T23"/>
    <mergeCell ref="W22:Z22"/>
    <mergeCell ref="AA22:AB23"/>
    <mergeCell ref="A23:D24"/>
    <mergeCell ref="E23:E24"/>
    <mergeCell ref="F23:F24"/>
    <mergeCell ref="G23:I24"/>
    <mergeCell ref="J23:J24"/>
    <mergeCell ref="G21:I22"/>
    <mergeCell ref="J21:J22"/>
    <mergeCell ref="U18:V23"/>
    <mergeCell ref="W18:Z18"/>
    <mergeCell ref="AA18:AB19"/>
    <mergeCell ref="A19:D20"/>
    <mergeCell ref="E19:E20"/>
    <mergeCell ref="F19:F20"/>
    <mergeCell ref="G19:I20"/>
    <mergeCell ref="J19:J20"/>
    <mergeCell ref="K19:K20"/>
    <mergeCell ref="M19:R19"/>
    <mergeCell ref="G17:I18"/>
    <mergeCell ref="J17:J18"/>
    <mergeCell ref="K17:K18"/>
    <mergeCell ref="L18:L23"/>
    <mergeCell ref="F21:F22"/>
    <mergeCell ref="W23:Z23"/>
    <mergeCell ref="M18:R18"/>
    <mergeCell ref="S18:T19"/>
    <mergeCell ref="K21:K22"/>
    <mergeCell ref="M21:R21"/>
    <mergeCell ref="K23:K24"/>
    <mergeCell ref="M23:R23"/>
    <mergeCell ref="B13:G13"/>
    <mergeCell ref="L13:AB13"/>
    <mergeCell ref="A14:D15"/>
    <mergeCell ref="E14:AB15"/>
    <mergeCell ref="A16:D16"/>
    <mergeCell ref="G16:I16"/>
    <mergeCell ref="L16:AB17"/>
    <mergeCell ref="A17:D18"/>
    <mergeCell ref="E17:E18"/>
    <mergeCell ref="F17:F18"/>
    <mergeCell ref="W19:Z19"/>
    <mergeCell ref="M20:R20"/>
    <mergeCell ref="S20:T21"/>
    <mergeCell ref="W20:Z20"/>
    <mergeCell ref="AA20:AB21"/>
    <mergeCell ref="A21:D22"/>
    <mergeCell ref="E21:E22"/>
    <mergeCell ref="B12:G12"/>
    <mergeCell ref="L12:AB12"/>
    <mergeCell ref="A6:D9"/>
    <mergeCell ref="E6:L9"/>
    <mergeCell ref="M6:P6"/>
    <mergeCell ref="Q6:T6"/>
    <mergeCell ref="U6:AB6"/>
    <mergeCell ref="M7:P9"/>
    <mergeCell ref="Q7:T9"/>
    <mergeCell ref="U7:AB9"/>
    <mergeCell ref="A1:L2"/>
    <mergeCell ref="G3:J3"/>
    <mergeCell ref="L3:AB3"/>
    <mergeCell ref="B5:C5"/>
    <mergeCell ref="E5:L5"/>
    <mergeCell ref="Q5:X5"/>
    <mergeCell ref="A10:G10"/>
    <mergeCell ref="L10:AB10"/>
    <mergeCell ref="B11:G11"/>
    <mergeCell ref="L11:AB11"/>
  </mergeCells>
  <phoneticPr fontId="3"/>
  <pageMargins left="0.70866141732283472" right="0.70866141732283472" top="0.74803149606299213" bottom="0.74803149606299213" header="0.31496062992125984" footer="0.31496062992125984"/>
  <pageSetup paperSize="9" scale="57" orientation="landscape" blackAndWhite="1"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85E5-65F2-47BA-93A7-7ED9D29223C4}">
  <sheetPr transitionEvaluation="1">
    <pageSetUpPr autoPageBreaks="0" fitToPage="1"/>
  </sheetPr>
  <dimension ref="A1:AC62"/>
  <sheetViews>
    <sheetView showGridLines="0" showZeros="0" defaultGridColor="0" view="pageBreakPreview" colorId="22" zoomScale="70" zoomScaleNormal="60" zoomScaleSheetLayoutView="70" workbookViewId="0">
      <selection activeCell="J9" sqref="J9:M11"/>
    </sheetView>
  </sheetViews>
  <sheetFormatPr defaultColWidth="10.58203125" defaultRowHeight="14"/>
  <cols>
    <col min="1" max="1" width="3.58203125" style="207" customWidth="1"/>
    <col min="2" max="2" width="6.33203125" style="207" customWidth="1"/>
    <col min="3" max="3" width="4.58203125" style="207" customWidth="1"/>
    <col min="4" max="4" width="6.08203125" style="207" customWidth="1"/>
    <col min="5" max="6" width="11.58203125" style="207" customWidth="1"/>
    <col min="7" max="7" width="9.33203125" style="207" customWidth="1"/>
    <col min="8" max="8" width="7.75" style="207" customWidth="1"/>
    <col min="9" max="10" width="11.58203125" style="207" customWidth="1"/>
    <col min="11" max="12" width="10.58203125" style="207" customWidth="1"/>
    <col min="13" max="13" width="22.58203125" style="207" customWidth="1"/>
    <col min="14" max="14" width="9.25" style="207" customWidth="1"/>
    <col min="15" max="15" width="6.58203125" style="207" customWidth="1"/>
    <col min="16" max="16" width="5.58203125" style="207" customWidth="1"/>
    <col min="17" max="17" width="25.58203125" style="207" customWidth="1"/>
    <col min="18" max="18" width="4.08203125" style="207" customWidth="1"/>
    <col min="19" max="19" width="5.08203125" style="207" customWidth="1"/>
    <col min="20" max="20" width="8.08203125" style="207" customWidth="1"/>
    <col min="21" max="21" width="6.58203125" style="207" customWidth="1"/>
    <col min="22" max="22" width="5.58203125" style="207" customWidth="1"/>
    <col min="23" max="23" width="25.58203125" style="207" customWidth="1"/>
    <col min="24" max="24" width="4.08203125" style="207" customWidth="1"/>
    <col min="25" max="25" width="5.08203125" style="207" customWidth="1"/>
    <col min="26" max="26" width="8.08203125" style="207" customWidth="1"/>
    <col min="27" max="27" width="3.58203125" style="207" customWidth="1"/>
    <col min="28" max="29" width="10.58203125" style="207"/>
    <col min="30" max="30" width="4.58203125" style="207" customWidth="1"/>
    <col min="31" max="16384" width="10.58203125" style="207"/>
  </cols>
  <sheetData>
    <row r="1" spans="1:29" ht="34" customHeight="1">
      <c r="B1" s="208" t="s">
        <v>776</v>
      </c>
      <c r="C1" s="208"/>
      <c r="D1" s="208"/>
      <c r="E1" s="208"/>
      <c r="M1" s="231" t="s">
        <v>1245</v>
      </c>
    </row>
    <row r="2" spans="1:29" ht="40.9" customHeight="1">
      <c r="E2" s="1878" t="s">
        <v>777</v>
      </c>
      <c r="F2" s="1878"/>
      <c r="G2" s="1879" t="s">
        <v>1191</v>
      </c>
      <c r="H2" s="1880"/>
      <c r="I2" s="1880"/>
      <c r="J2" s="209" t="s">
        <v>779</v>
      </c>
      <c r="K2" s="209" t="s">
        <v>780</v>
      </c>
      <c r="L2" s="210"/>
      <c r="O2" s="211" t="s">
        <v>781</v>
      </c>
      <c r="P2" s="212"/>
      <c r="Q2" s="213"/>
      <c r="W2" s="214"/>
      <c r="X2" s="213"/>
      <c r="Y2" s="213"/>
      <c r="Z2" s="213"/>
    </row>
    <row r="3" spans="1:29" ht="28" customHeight="1">
      <c r="E3" s="209"/>
      <c r="F3" s="215"/>
      <c r="G3" s="1880"/>
      <c r="H3" s="1880"/>
      <c r="I3" s="1880"/>
      <c r="J3" s="209"/>
      <c r="K3" s="215"/>
      <c r="O3" s="1881" t="s">
        <v>782</v>
      </c>
      <c r="P3" s="1882"/>
      <c r="Q3" s="1882"/>
      <c r="R3" s="1882"/>
      <c r="S3" s="1882"/>
      <c r="T3" s="1883"/>
      <c r="U3" s="1881" t="s">
        <v>783</v>
      </c>
      <c r="V3" s="1882"/>
      <c r="W3" s="1882"/>
      <c r="X3" s="1882"/>
      <c r="Y3" s="1882"/>
      <c r="Z3" s="1883"/>
      <c r="AA3" s="213" t="s">
        <v>784</v>
      </c>
      <c r="AB3" s="213"/>
      <c r="AC3" s="213"/>
    </row>
    <row r="4" spans="1:29" ht="22" customHeight="1">
      <c r="E4" s="209"/>
      <c r="F4" s="215"/>
      <c r="G4" s="217"/>
      <c r="H4" s="217"/>
      <c r="I4" s="217"/>
      <c r="J4" s="209"/>
      <c r="K4" s="215"/>
      <c r="O4" s="1884"/>
      <c r="P4" s="1885"/>
      <c r="Q4" s="1885"/>
      <c r="R4" s="1885"/>
      <c r="S4" s="1885"/>
      <c r="T4" s="1886"/>
      <c r="U4" s="1884"/>
      <c r="V4" s="1885"/>
      <c r="W4" s="1885"/>
      <c r="X4" s="1885"/>
      <c r="Y4" s="1885"/>
      <c r="Z4" s="1886"/>
      <c r="AA4" s="207">
        <v>1</v>
      </c>
      <c r="AB4" s="207" t="s">
        <v>785</v>
      </c>
    </row>
    <row r="5" spans="1:29" ht="20.149999999999999" customHeight="1">
      <c r="D5" s="1887" t="str">
        <f>工事情報入力!$C$6</f>
        <v>道路改良工事・道路橋りょう改築工事合併工事（●●・Ｒ▲-▲）（週休２日）</v>
      </c>
      <c r="E5" s="1888"/>
      <c r="F5" s="1888"/>
      <c r="G5" s="1888"/>
      <c r="H5" s="217"/>
      <c r="I5" s="217"/>
      <c r="J5" s="1888">
        <f>工事情報入力!$C$26</f>
        <v>0</v>
      </c>
      <c r="K5" s="1888"/>
      <c r="L5" s="1888"/>
      <c r="M5" s="1888"/>
      <c r="O5" s="1890"/>
      <c r="P5" s="1891"/>
      <c r="Q5" s="1891"/>
      <c r="R5" s="1891"/>
      <c r="S5" s="1891"/>
      <c r="T5" s="1892"/>
      <c r="U5" s="1890"/>
      <c r="V5" s="1891"/>
      <c r="W5" s="1891"/>
      <c r="X5" s="1891"/>
      <c r="Y5" s="1891"/>
      <c r="Z5" s="1892"/>
      <c r="AA5" s="207">
        <v>2</v>
      </c>
      <c r="AB5" s="207" t="s">
        <v>778</v>
      </c>
    </row>
    <row r="6" spans="1:29" ht="20.149999999999999" customHeight="1">
      <c r="D6" s="1888"/>
      <c r="E6" s="1888"/>
      <c r="F6" s="1888"/>
      <c r="G6" s="1888"/>
      <c r="J6" s="1888"/>
      <c r="K6" s="1888"/>
      <c r="L6" s="1888"/>
      <c r="M6" s="1888"/>
      <c r="O6" s="1893"/>
      <c r="P6" s="1894"/>
      <c r="Q6" s="1894"/>
      <c r="R6" s="1894"/>
      <c r="S6" s="1894"/>
      <c r="T6" s="1895"/>
      <c r="U6" s="1893"/>
      <c r="V6" s="1894"/>
      <c r="W6" s="1894"/>
      <c r="X6" s="1894"/>
      <c r="Y6" s="1894"/>
      <c r="Z6" s="1895"/>
      <c r="AA6" s="207">
        <v>3</v>
      </c>
      <c r="AB6" s="207" t="s">
        <v>786</v>
      </c>
    </row>
    <row r="7" spans="1:29" ht="20.149999999999999" customHeight="1">
      <c r="A7" s="219" t="s">
        <v>787</v>
      </c>
      <c r="B7" s="219"/>
      <c r="C7" s="219"/>
      <c r="D7" s="1889"/>
      <c r="E7" s="1889"/>
      <c r="F7" s="1889"/>
      <c r="G7" s="1889"/>
      <c r="H7" s="1896" t="s">
        <v>788</v>
      </c>
      <c r="I7" s="1896"/>
      <c r="J7" s="1889"/>
      <c r="K7" s="1889"/>
      <c r="L7" s="1889"/>
      <c r="M7" s="1889"/>
      <c r="O7" s="1881" t="s">
        <v>789</v>
      </c>
      <c r="P7" s="1882"/>
      <c r="Q7" s="1882"/>
      <c r="R7" s="1882"/>
      <c r="S7" s="1882"/>
      <c r="T7" s="1883"/>
      <c r="U7" s="1881" t="s">
        <v>790</v>
      </c>
      <c r="V7" s="1882"/>
      <c r="W7" s="1882"/>
      <c r="X7" s="1882"/>
      <c r="Y7" s="1882"/>
      <c r="Z7" s="1883"/>
      <c r="AA7" s="207">
        <v>4</v>
      </c>
      <c r="AB7" s="207" t="s">
        <v>791</v>
      </c>
    </row>
    <row r="8" spans="1:29" ht="20.149999999999999" customHeight="1">
      <c r="B8" s="219"/>
      <c r="C8" s="219"/>
      <c r="D8" s="1897"/>
      <c r="E8" s="1897"/>
      <c r="F8" s="1897"/>
      <c r="G8" s="221"/>
      <c r="J8" s="220"/>
      <c r="K8" s="220"/>
      <c r="L8" s="220"/>
      <c r="M8" s="220"/>
      <c r="O8" s="1884"/>
      <c r="P8" s="1885"/>
      <c r="Q8" s="1885"/>
      <c r="R8" s="1885"/>
      <c r="S8" s="1885"/>
      <c r="T8" s="1886"/>
      <c r="U8" s="1884"/>
      <c r="V8" s="1885"/>
      <c r="W8" s="1885"/>
      <c r="X8" s="1885"/>
      <c r="Y8" s="1885"/>
      <c r="Z8" s="1886"/>
      <c r="AA8" s="207">
        <v>5</v>
      </c>
      <c r="AB8" s="207" t="s">
        <v>792</v>
      </c>
    </row>
    <row r="9" spans="1:29" ht="20.149999999999999" customHeight="1">
      <c r="B9" s="219"/>
      <c r="D9" s="1887" t="str">
        <f>工事情報入力!$C$10</f>
        <v>建設　太郎</v>
      </c>
      <c r="E9" s="1888"/>
      <c r="F9" s="1888"/>
      <c r="H9" s="222"/>
      <c r="I9" s="222"/>
      <c r="J9" s="1898"/>
      <c r="K9" s="1898"/>
      <c r="L9" s="1898"/>
      <c r="M9" s="1898"/>
      <c r="O9" s="1881" t="s">
        <v>793</v>
      </c>
      <c r="P9" s="1882"/>
      <c r="Q9" s="1883"/>
      <c r="R9" s="1900" t="s">
        <v>794</v>
      </c>
      <c r="S9" s="1901"/>
      <c r="T9" s="1902"/>
      <c r="U9" s="1881" t="s">
        <v>793</v>
      </c>
      <c r="V9" s="1882"/>
      <c r="W9" s="1883"/>
      <c r="X9" s="1900" t="s">
        <v>794</v>
      </c>
      <c r="Y9" s="1901"/>
      <c r="Z9" s="1902"/>
      <c r="AA9" s="207">
        <v>6</v>
      </c>
      <c r="AB9" s="207" t="s">
        <v>795</v>
      </c>
    </row>
    <row r="10" spans="1:29" ht="20.149999999999999" customHeight="1">
      <c r="A10" s="219" t="s">
        <v>796</v>
      </c>
      <c r="D10" s="1889"/>
      <c r="E10" s="1889"/>
      <c r="F10" s="1889"/>
      <c r="G10" s="223" t="s">
        <v>292</v>
      </c>
      <c r="H10" s="1903" t="s">
        <v>797</v>
      </c>
      <c r="I10" s="1903"/>
      <c r="J10" s="1898"/>
      <c r="K10" s="1898"/>
      <c r="L10" s="1898"/>
      <c r="M10" s="1898"/>
      <c r="O10" s="1884"/>
      <c r="P10" s="1885"/>
      <c r="Q10" s="1886"/>
      <c r="R10" s="1900" t="s">
        <v>798</v>
      </c>
      <c r="S10" s="1902"/>
      <c r="T10" s="218" t="s">
        <v>799</v>
      </c>
      <c r="U10" s="1884"/>
      <c r="V10" s="1885"/>
      <c r="W10" s="1886"/>
      <c r="X10" s="1900" t="s">
        <v>798</v>
      </c>
      <c r="Y10" s="1902"/>
      <c r="Z10" s="218" t="s">
        <v>799</v>
      </c>
      <c r="AA10" s="207">
        <v>7</v>
      </c>
      <c r="AB10" s="207" t="s">
        <v>800</v>
      </c>
    </row>
    <row r="11" spans="1:29" ht="20.149999999999999" customHeight="1">
      <c r="I11" s="224">
        <f>INDEX(入力シート1!$A$4:$A$54, MATCH(J9, 入力シート1!$B$4:$B$54, 0))</f>
        <v>0</v>
      </c>
      <c r="J11" s="1899"/>
      <c r="K11" s="1899"/>
      <c r="L11" s="1899"/>
      <c r="M11" s="1899"/>
      <c r="O11" s="1907" t="s">
        <v>1190</v>
      </c>
      <c r="P11" s="1910" t="s">
        <v>801</v>
      </c>
      <c r="Q11" s="225" t="s">
        <v>802</v>
      </c>
      <c r="R11" s="1904" t="s">
        <v>777</v>
      </c>
      <c r="S11" s="1905"/>
      <c r="T11" s="91" t="s">
        <v>777</v>
      </c>
      <c r="U11" s="1910" t="s">
        <v>803</v>
      </c>
      <c r="V11" s="1910" t="s">
        <v>804</v>
      </c>
      <c r="W11" s="225" t="s">
        <v>805</v>
      </c>
      <c r="X11" s="1904"/>
      <c r="Y11" s="1905"/>
      <c r="Z11" s="91"/>
      <c r="AA11" s="207">
        <v>8</v>
      </c>
      <c r="AB11" s="207" t="s">
        <v>806</v>
      </c>
    </row>
    <row r="12" spans="1:29" ht="20.149999999999999" customHeight="1">
      <c r="H12" s="1896" t="s">
        <v>807</v>
      </c>
      <c r="I12" s="1896"/>
      <c r="J12" s="1906">
        <f>IFERROR(VLOOKUP(J9,入力シート1!$B$5:$AM$17,3,0),"")</f>
        <v>0</v>
      </c>
      <c r="K12" s="1906"/>
      <c r="L12" s="1906"/>
      <c r="M12" s="1906"/>
      <c r="O12" s="1908"/>
      <c r="P12" s="1911"/>
      <c r="Q12" s="225" t="s">
        <v>808</v>
      </c>
      <c r="R12" s="1904" t="s">
        <v>777</v>
      </c>
      <c r="S12" s="1905"/>
      <c r="T12" s="91" t="s">
        <v>777</v>
      </c>
      <c r="U12" s="1911"/>
      <c r="V12" s="1911"/>
      <c r="W12" s="225" t="s">
        <v>809</v>
      </c>
      <c r="X12" s="1904"/>
      <c r="Y12" s="1905"/>
      <c r="Z12" s="91"/>
      <c r="AA12" s="207">
        <v>9</v>
      </c>
      <c r="AB12" s="207" t="s">
        <v>810</v>
      </c>
    </row>
    <row r="13" spans="1:29" ht="20.149999999999999" customHeight="1">
      <c r="H13" s="1896" t="s">
        <v>811</v>
      </c>
      <c r="I13" s="1896"/>
      <c r="J13" s="1906">
        <f>IFERROR(VLOOKUP(J9,入力シート1!$B$5:$AM$17,6,0),"")</f>
        <v>0</v>
      </c>
      <c r="K13" s="1906"/>
      <c r="L13" s="1906"/>
      <c r="M13" s="1906"/>
      <c r="O13" s="1908"/>
      <c r="P13" s="1911"/>
      <c r="Q13" s="225" t="s">
        <v>812</v>
      </c>
      <c r="R13" s="1904" t="s">
        <v>777</v>
      </c>
      <c r="S13" s="1905"/>
      <c r="T13" s="91" t="s">
        <v>777</v>
      </c>
      <c r="U13" s="1911"/>
      <c r="V13" s="1911"/>
      <c r="W13" s="225" t="s">
        <v>813</v>
      </c>
      <c r="X13" s="1904"/>
      <c r="Y13" s="1905"/>
      <c r="Z13" s="91"/>
      <c r="AA13" s="207">
        <v>10</v>
      </c>
      <c r="AB13" s="207" t="s">
        <v>814</v>
      </c>
    </row>
    <row r="14" spans="1:29" ht="20.149999999999999" customHeight="1">
      <c r="O14" s="1908"/>
      <c r="P14" s="1911"/>
      <c r="Q14" s="225" t="s">
        <v>815</v>
      </c>
      <c r="R14" s="1904" t="s">
        <v>777</v>
      </c>
      <c r="S14" s="1905"/>
      <c r="T14" s="91" t="s">
        <v>777</v>
      </c>
      <c r="U14" s="1911"/>
      <c r="V14" s="1911"/>
      <c r="W14" s="225"/>
      <c r="X14" s="1904"/>
      <c r="Y14" s="1905"/>
      <c r="Z14" s="91"/>
      <c r="AA14" s="207">
        <v>11</v>
      </c>
      <c r="AB14" s="207" t="s">
        <v>816</v>
      </c>
    </row>
    <row r="15" spans="1:29" ht="20.149999999999999" customHeight="1">
      <c r="B15" s="226" t="s">
        <v>817</v>
      </c>
      <c r="C15" s="226"/>
      <c r="D15" s="226"/>
      <c r="E15" s="226"/>
      <c r="F15" s="226"/>
      <c r="G15" s="226"/>
      <c r="H15" s="226"/>
      <c r="I15" s="226"/>
      <c r="K15" s="226"/>
      <c r="L15" s="226"/>
      <c r="M15" s="226"/>
      <c r="O15" s="1908"/>
      <c r="P15" s="1912"/>
      <c r="Q15" s="225" t="s">
        <v>818</v>
      </c>
      <c r="R15" s="1904" t="s">
        <v>777</v>
      </c>
      <c r="S15" s="1905"/>
      <c r="T15" s="91" t="s">
        <v>777</v>
      </c>
      <c r="U15" s="1911"/>
      <c r="V15" s="1911"/>
      <c r="W15" s="225"/>
      <c r="X15" s="1904"/>
      <c r="Y15" s="1905"/>
      <c r="Z15" s="91"/>
      <c r="AA15" s="207">
        <v>12</v>
      </c>
      <c r="AB15" s="207" t="s">
        <v>819</v>
      </c>
    </row>
    <row r="16" spans="1:29" ht="20.149999999999999" customHeight="1">
      <c r="B16" s="226" t="s">
        <v>820</v>
      </c>
      <c r="C16" s="226"/>
      <c r="D16" s="226"/>
      <c r="E16" s="226"/>
      <c r="F16" s="226"/>
      <c r="G16" s="226"/>
      <c r="H16" s="226"/>
      <c r="I16" s="226"/>
      <c r="J16" s="226"/>
      <c r="K16" s="226"/>
      <c r="L16" s="226"/>
      <c r="O16" s="1908"/>
      <c r="P16" s="1910" t="s">
        <v>821</v>
      </c>
      <c r="Q16" s="225" t="s">
        <v>822</v>
      </c>
      <c r="R16" s="1904" t="s">
        <v>777</v>
      </c>
      <c r="S16" s="1905"/>
      <c r="T16" s="91" t="s">
        <v>777</v>
      </c>
      <c r="U16" s="1911"/>
      <c r="V16" s="1912"/>
      <c r="W16" s="225"/>
      <c r="X16" s="1904"/>
      <c r="Y16" s="1905"/>
      <c r="Z16" s="91"/>
      <c r="AA16" s="207">
        <v>13</v>
      </c>
      <c r="AB16" s="207" t="s">
        <v>823</v>
      </c>
    </row>
    <row r="17" spans="2:28" ht="20.149999999999999" customHeight="1">
      <c r="H17" s="227"/>
      <c r="I17" s="227"/>
      <c r="O17" s="1908"/>
      <c r="P17" s="1911"/>
      <c r="Q17" s="225" t="s">
        <v>824</v>
      </c>
      <c r="R17" s="1904" t="s">
        <v>777</v>
      </c>
      <c r="S17" s="1905"/>
      <c r="T17" s="91" t="s">
        <v>777</v>
      </c>
      <c r="U17" s="1911"/>
      <c r="V17" s="223"/>
      <c r="W17" s="225" t="s">
        <v>825</v>
      </c>
      <c r="X17" s="1904"/>
      <c r="Y17" s="1905"/>
      <c r="Z17" s="91"/>
      <c r="AA17" s="207">
        <v>14</v>
      </c>
      <c r="AB17" s="207" t="s">
        <v>826</v>
      </c>
    </row>
    <row r="18" spans="2:28" ht="20.149999999999999" customHeight="1">
      <c r="B18" s="1900" t="s">
        <v>827</v>
      </c>
      <c r="C18" s="1901"/>
      <c r="D18" s="1901"/>
      <c r="E18" s="1901"/>
      <c r="F18" s="1901"/>
      <c r="G18" s="1901"/>
      <c r="H18" s="1902"/>
      <c r="I18" s="1913" t="s">
        <v>828</v>
      </c>
      <c r="J18" s="1914"/>
      <c r="K18" s="1914"/>
      <c r="L18" s="1914"/>
      <c r="M18" s="1915"/>
      <c r="O18" s="1908"/>
      <c r="P18" s="1911"/>
      <c r="Q18" s="225" t="s">
        <v>829</v>
      </c>
      <c r="R18" s="1904" t="s">
        <v>777</v>
      </c>
      <c r="S18" s="1905"/>
      <c r="T18" s="91" t="s">
        <v>777</v>
      </c>
      <c r="U18" s="1911"/>
      <c r="V18" s="223"/>
      <c r="W18" s="225" t="s">
        <v>830</v>
      </c>
      <c r="X18" s="1904"/>
      <c r="Y18" s="1905"/>
      <c r="Z18" s="91"/>
      <c r="AA18" s="207">
        <v>15</v>
      </c>
      <c r="AB18" s="207" t="s">
        <v>831</v>
      </c>
    </row>
    <row r="19" spans="2:28" ht="20.149999999999999" customHeight="1">
      <c r="B19" s="1916"/>
      <c r="C19" s="1917"/>
      <c r="D19" s="1917"/>
      <c r="E19" s="1917"/>
      <c r="F19" s="1917"/>
      <c r="G19" s="1917"/>
      <c r="H19" s="1918"/>
      <c r="I19" s="1916"/>
      <c r="J19" s="1917"/>
      <c r="K19" s="1917"/>
      <c r="L19" s="1917"/>
      <c r="M19" s="1918"/>
      <c r="O19" s="1908"/>
      <c r="P19" s="1911"/>
      <c r="Q19" s="225" t="s">
        <v>832</v>
      </c>
      <c r="R19" s="1904" t="s">
        <v>777</v>
      </c>
      <c r="S19" s="1905"/>
      <c r="T19" s="91" t="s">
        <v>777</v>
      </c>
      <c r="U19" s="1911"/>
      <c r="V19" s="223"/>
      <c r="W19" s="225" t="s">
        <v>833</v>
      </c>
      <c r="X19" s="1904"/>
      <c r="Y19" s="1905"/>
      <c r="Z19" s="91"/>
      <c r="AB19" s="207" t="s">
        <v>834</v>
      </c>
    </row>
    <row r="20" spans="2:28" ht="20.149999999999999" customHeight="1">
      <c r="B20" s="1919"/>
      <c r="C20" s="1920"/>
      <c r="D20" s="1920"/>
      <c r="E20" s="1920"/>
      <c r="F20" s="1920"/>
      <c r="G20" s="1920"/>
      <c r="H20" s="1921"/>
      <c r="I20" s="1919"/>
      <c r="J20" s="1920"/>
      <c r="K20" s="1920"/>
      <c r="L20" s="1920"/>
      <c r="M20" s="1921"/>
      <c r="O20" s="1908"/>
      <c r="P20" s="1911"/>
      <c r="Q20" s="225" t="s">
        <v>835</v>
      </c>
      <c r="R20" s="1904" t="s">
        <v>777</v>
      </c>
      <c r="S20" s="1905"/>
      <c r="T20" s="91" t="s">
        <v>777</v>
      </c>
      <c r="U20" s="1912"/>
      <c r="V20" s="223"/>
      <c r="W20" s="225" t="s">
        <v>836</v>
      </c>
      <c r="X20" s="1904"/>
      <c r="Y20" s="1905"/>
      <c r="Z20" s="91"/>
      <c r="AA20" s="207">
        <v>16</v>
      </c>
      <c r="AB20" s="207" t="s">
        <v>837</v>
      </c>
    </row>
    <row r="21" spans="2:28" ht="20.149999999999999" customHeight="1">
      <c r="B21" s="1922"/>
      <c r="C21" s="1923"/>
      <c r="D21" s="1923"/>
      <c r="E21" s="1923"/>
      <c r="F21" s="1923"/>
      <c r="G21" s="1923"/>
      <c r="H21" s="1924"/>
      <c r="I21" s="1922"/>
      <c r="J21" s="1923"/>
      <c r="K21" s="1923"/>
      <c r="L21" s="1923"/>
      <c r="M21" s="1924"/>
      <c r="O21" s="1908"/>
      <c r="P21" s="1911"/>
      <c r="Q21" s="225" t="s">
        <v>838</v>
      </c>
      <c r="R21" s="1904" t="s">
        <v>777</v>
      </c>
      <c r="S21" s="1905"/>
      <c r="T21" s="91" t="s">
        <v>777</v>
      </c>
      <c r="U21" s="1910" t="s">
        <v>839</v>
      </c>
      <c r="V21" s="223"/>
      <c r="W21" s="225" t="s">
        <v>840</v>
      </c>
      <c r="X21" s="1904"/>
      <c r="Y21" s="1905"/>
      <c r="Z21" s="91"/>
      <c r="AA21" s="207">
        <v>17</v>
      </c>
      <c r="AB21" s="207" t="s">
        <v>841</v>
      </c>
    </row>
    <row r="22" spans="2:28" ht="20.149999999999999" customHeight="1">
      <c r="B22" s="1943"/>
      <c r="C22" s="1944"/>
      <c r="D22" s="1945"/>
      <c r="E22" s="1881" t="s">
        <v>842</v>
      </c>
      <c r="F22" s="1883"/>
      <c r="G22" s="1881" t="s">
        <v>843</v>
      </c>
      <c r="H22" s="1883"/>
      <c r="I22" s="1881" t="s">
        <v>844</v>
      </c>
      <c r="J22" s="1882"/>
      <c r="K22" s="1883"/>
      <c r="L22" s="1952" t="s">
        <v>845</v>
      </c>
      <c r="M22" s="1955" t="s">
        <v>846</v>
      </c>
      <c r="O22" s="1908"/>
      <c r="P22" s="1911"/>
      <c r="Q22" s="225" t="s">
        <v>847</v>
      </c>
      <c r="R22" s="1904" t="s">
        <v>777</v>
      </c>
      <c r="S22" s="1905"/>
      <c r="T22" s="91" t="s">
        <v>777</v>
      </c>
      <c r="U22" s="1911"/>
      <c r="V22" s="223"/>
      <c r="W22" s="225" t="s">
        <v>848</v>
      </c>
      <c r="X22" s="1904"/>
      <c r="Y22" s="1905"/>
      <c r="Z22" s="91"/>
      <c r="AA22" s="207">
        <v>18</v>
      </c>
      <c r="AB22" s="207" t="s">
        <v>849</v>
      </c>
    </row>
    <row r="23" spans="2:28" ht="20.149999999999999" customHeight="1">
      <c r="B23" s="1946"/>
      <c r="C23" s="1947"/>
      <c r="D23" s="1948"/>
      <c r="E23" s="1925"/>
      <c r="F23" s="1927"/>
      <c r="G23" s="1925"/>
      <c r="H23" s="1927"/>
      <c r="I23" s="1925"/>
      <c r="J23" s="1926"/>
      <c r="K23" s="1927"/>
      <c r="L23" s="1953"/>
      <c r="M23" s="1956"/>
      <c r="O23" s="1908"/>
      <c r="P23" s="1911"/>
      <c r="Q23" s="225" t="s">
        <v>850</v>
      </c>
      <c r="R23" s="1904" t="s">
        <v>777</v>
      </c>
      <c r="S23" s="1905"/>
      <c r="T23" s="91" t="s">
        <v>777</v>
      </c>
      <c r="U23" s="1911"/>
      <c r="V23" s="223"/>
      <c r="W23" s="225" t="s">
        <v>813</v>
      </c>
      <c r="X23" s="1904"/>
      <c r="Y23" s="1905"/>
      <c r="Z23" s="91"/>
      <c r="AA23" s="207">
        <v>19</v>
      </c>
      <c r="AB23" s="207" t="s">
        <v>851</v>
      </c>
    </row>
    <row r="24" spans="2:28" ht="20.149999999999999" customHeight="1">
      <c r="B24" s="1949"/>
      <c r="C24" s="1950"/>
      <c r="D24" s="1951"/>
      <c r="E24" s="1884"/>
      <c r="F24" s="1886"/>
      <c r="G24" s="1884"/>
      <c r="H24" s="1886"/>
      <c r="I24" s="1884"/>
      <c r="J24" s="1885"/>
      <c r="K24" s="1886"/>
      <c r="L24" s="1954"/>
      <c r="M24" s="1957"/>
      <c r="O24" s="1908"/>
      <c r="P24" s="1912"/>
      <c r="Q24" s="225" t="s">
        <v>852</v>
      </c>
      <c r="R24" s="1904" t="s">
        <v>777</v>
      </c>
      <c r="S24" s="1905"/>
      <c r="T24" s="91" t="s">
        <v>777</v>
      </c>
      <c r="U24" s="1911"/>
      <c r="V24" s="223"/>
      <c r="W24" s="225" t="s">
        <v>835</v>
      </c>
      <c r="X24" s="1904"/>
      <c r="Y24" s="1905"/>
      <c r="Z24" s="91"/>
      <c r="AA24" s="207">
        <v>20</v>
      </c>
      <c r="AB24" s="207" t="s">
        <v>853</v>
      </c>
    </row>
    <row r="25" spans="2:28" ht="20.149999999999999" customHeight="1">
      <c r="B25" s="1881" t="s">
        <v>854</v>
      </c>
      <c r="C25" s="1882"/>
      <c r="D25" s="1883"/>
      <c r="E25" s="1928"/>
      <c r="F25" s="1929"/>
      <c r="G25" s="1916"/>
      <c r="H25" s="1918"/>
      <c r="I25" s="1928"/>
      <c r="J25" s="1934"/>
      <c r="K25" s="1929"/>
      <c r="L25" s="1937"/>
      <c r="M25" s="1940"/>
      <c r="O25" s="1908"/>
      <c r="P25" s="1910" t="s">
        <v>855</v>
      </c>
      <c r="Q25" s="225" t="s">
        <v>840</v>
      </c>
      <c r="R25" s="1904" t="s">
        <v>777</v>
      </c>
      <c r="S25" s="1905"/>
      <c r="T25" s="91" t="s">
        <v>777</v>
      </c>
      <c r="U25" s="1911"/>
      <c r="V25" s="223"/>
      <c r="W25" s="225" t="s">
        <v>856</v>
      </c>
      <c r="X25" s="1904"/>
      <c r="Y25" s="1905"/>
      <c r="Z25" s="91"/>
      <c r="AA25" s="207">
        <v>21</v>
      </c>
      <c r="AB25" s="207" t="s">
        <v>857</v>
      </c>
    </row>
    <row r="26" spans="2:28" ht="20.149999999999999" customHeight="1">
      <c r="B26" s="1925"/>
      <c r="C26" s="1926"/>
      <c r="D26" s="1927"/>
      <c r="E26" s="1930"/>
      <c r="F26" s="1931"/>
      <c r="G26" s="1919"/>
      <c r="H26" s="1921"/>
      <c r="I26" s="1930"/>
      <c r="J26" s="1935"/>
      <c r="K26" s="1931"/>
      <c r="L26" s="1938"/>
      <c r="M26" s="1941"/>
      <c r="O26" s="1908"/>
      <c r="P26" s="1911"/>
      <c r="Q26" s="225" t="s">
        <v>858</v>
      </c>
      <c r="R26" s="1904" t="s">
        <v>777</v>
      </c>
      <c r="S26" s="1905"/>
      <c r="T26" s="91" t="s">
        <v>777</v>
      </c>
      <c r="U26" s="1911"/>
      <c r="V26" s="223"/>
      <c r="W26" s="229" t="s">
        <v>859</v>
      </c>
      <c r="X26" s="1904"/>
      <c r="Y26" s="1905"/>
      <c r="Z26" s="91"/>
      <c r="AA26" s="207">
        <v>22</v>
      </c>
      <c r="AB26" s="207" t="s">
        <v>860</v>
      </c>
    </row>
    <row r="27" spans="2:28" ht="20.149999999999999" customHeight="1">
      <c r="B27" s="1884"/>
      <c r="C27" s="1885"/>
      <c r="D27" s="1886"/>
      <c r="E27" s="1932"/>
      <c r="F27" s="1933"/>
      <c r="G27" s="1922"/>
      <c r="H27" s="1924"/>
      <c r="I27" s="1932"/>
      <c r="J27" s="1936"/>
      <c r="K27" s="1933"/>
      <c r="L27" s="1939"/>
      <c r="M27" s="1942"/>
      <c r="O27" s="1909"/>
      <c r="P27" s="1912"/>
      <c r="Q27" s="225" t="s">
        <v>836</v>
      </c>
      <c r="R27" s="1904" t="s">
        <v>777</v>
      </c>
      <c r="S27" s="1905"/>
      <c r="T27" s="91" t="s">
        <v>777</v>
      </c>
      <c r="U27" s="1911"/>
      <c r="V27" s="223"/>
      <c r="W27" s="225" t="s">
        <v>861</v>
      </c>
      <c r="X27" s="1904"/>
      <c r="Y27" s="1905"/>
      <c r="Z27" s="91"/>
      <c r="AA27" s="207">
        <v>23</v>
      </c>
      <c r="AB27" s="207" t="s">
        <v>862</v>
      </c>
    </row>
    <row r="28" spans="2:28" ht="20.149999999999999" customHeight="1">
      <c r="B28" s="1881" t="s">
        <v>863</v>
      </c>
      <c r="C28" s="1882"/>
      <c r="D28" s="1883"/>
      <c r="E28" s="1962" t="s">
        <v>1029</v>
      </c>
      <c r="F28" s="1963"/>
      <c r="G28" s="1881" t="s">
        <v>864</v>
      </c>
      <c r="H28" s="1883"/>
      <c r="I28" s="1966" t="str">
        <f>工事情報入力!$C$22</f>
        <v>愛知県豊川市御津町地内</v>
      </c>
      <c r="J28" s="1967"/>
      <c r="K28" s="1968"/>
      <c r="L28" s="1881" t="s">
        <v>865</v>
      </c>
      <c r="M28" s="1883"/>
      <c r="O28" s="1907" t="s">
        <v>866</v>
      </c>
      <c r="P28" s="1910" t="s">
        <v>867</v>
      </c>
      <c r="Q28" s="225" t="s">
        <v>868</v>
      </c>
      <c r="R28" s="1904" t="s">
        <v>777</v>
      </c>
      <c r="S28" s="1905"/>
      <c r="T28" s="91" t="s">
        <v>777</v>
      </c>
      <c r="U28" s="1911"/>
      <c r="V28" s="223"/>
      <c r="W28" s="229" t="s">
        <v>869</v>
      </c>
      <c r="X28" s="1904"/>
      <c r="Y28" s="1905"/>
      <c r="Z28" s="91"/>
      <c r="AA28" s="207">
        <v>24</v>
      </c>
      <c r="AB28" s="207" t="s">
        <v>870</v>
      </c>
    </row>
    <row r="29" spans="2:28" ht="20.149999999999999" customHeight="1">
      <c r="B29" s="1884"/>
      <c r="C29" s="1885"/>
      <c r="D29" s="1886"/>
      <c r="E29" s="1964"/>
      <c r="F29" s="1965"/>
      <c r="G29" s="1925"/>
      <c r="H29" s="1927"/>
      <c r="I29" s="1969"/>
      <c r="J29" s="1970"/>
      <c r="K29" s="1971"/>
      <c r="L29" s="1884"/>
      <c r="M29" s="1886"/>
      <c r="O29" s="1908"/>
      <c r="P29" s="1911"/>
      <c r="Q29" s="225" t="s">
        <v>829</v>
      </c>
      <c r="R29" s="1904" t="s">
        <v>777</v>
      </c>
      <c r="S29" s="1905"/>
      <c r="T29" s="91" t="s">
        <v>777</v>
      </c>
      <c r="U29" s="1911"/>
      <c r="V29" s="223"/>
      <c r="W29" s="225" t="s">
        <v>871</v>
      </c>
      <c r="X29" s="1904"/>
      <c r="Y29" s="1905"/>
      <c r="Z29" s="91"/>
      <c r="AA29" s="207">
        <v>25</v>
      </c>
      <c r="AB29" s="207" t="s">
        <v>872</v>
      </c>
    </row>
    <row r="30" spans="2:28" ht="20.149999999999999" customHeight="1">
      <c r="B30" s="1881" t="s">
        <v>873</v>
      </c>
      <c r="C30" s="1882"/>
      <c r="D30" s="1883"/>
      <c r="E30" s="1958" t="str">
        <f>工事情報入力!$C$34</f>
        <v/>
      </c>
      <c r="F30" s="1959"/>
      <c r="G30" s="1925"/>
      <c r="H30" s="1927"/>
      <c r="I30" s="1969"/>
      <c r="J30" s="1970"/>
      <c r="K30" s="1971"/>
      <c r="L30" s="1916" t="s">
        <v>1246</v>
      </c>
      <c r="M30" s="1918"/>
      <c r="O30" s="1908"/>
      <c r="P30" s="1911"/>
      <c r="Q30" s="225" t="s">
        <v>874</v>
      </c>
      <c r="R30" s="1904" t="s">
        <v>777</v>
      </c>
      <c r="S30" s="1905"/>
      <c r="T30" s="91" t="s">
        <v>777</v>
      </c>
      <c r="U30" s="1912"/>
      <c r="V30" s="223"/>
      <c r="W30" s="225" t="s">
        <v>838</v>
      </c>
      <c r="X30" s="1904"/>
      <c r="Y30" s="1905"/>
      <c r="Z30" s="91"/>
      <c r="AA30" s="207">
        <v>26</v>
      </c>
      <c r="AB30" s="207" t="s">
        <v>875</v>
      </c>
    </row>
    <row r="31" spans="2:28" ht="20.149999999999999" customHeight="1">
      <c r="B31" s="1884"/>
      <c r="C31" s="1885"/>
      <c r="D31" s="1886"/>
      <c r="E31" s="1960"/>
      <c r="F31" s="1961"/>
      <c r="G31" s="1884"/>
      <c r="H31" s="1886"/>
      <c r="I31" s="1972"/>
      <c r="J31" s="1973"/>
      <c r="K31" s="1974"/>
      <c r="L31" s="1922"/>
      <c r="M31" s="1924"/>
      <c r="O31" s="1908"/>
      <c r="P31" s="1911"/>
      <c r="Q31" s="225" t="s">
        <v>876</v>
      </c>
      <c r="R31" s="1904" t="s">
        <v>777</v>
      </c>
      <c r="S31" s="1905"/>
      <c r="T31" s="91" t="s">
        <v>777</v>
      </c>
      <c r="U31" s="1910" t="s">
        <v>877</v>
      </c>
      <c r="V31" s="223"/>
      <c r="W31" s="225" t="s">
        <v>868</v>
      </c>
      <c r="X31" s="1904"/>
      <c r="Y31" s="1905"/>
      <c r="Z31" s="91"/>
      <c r="AA31" s="207">
        <v>27</v>
      </c>
      <c r="AB31" s="207" t="s">
        <v>878</v>
      </c>
    </row>
    <row r="32" spans="2:28" ht="20.149999999999999" customHeight="1">
      <c r="B32" s="1981" t="s">
        <v>879</v>
      </c>
      <c r="C32" s="2006"/>
      <c r="D32" s="1982"/>
      <c r="E32" s="1881" t="s">
        <v>880</v>
      </c>
      <c r="F32" s="1882"/>
      <c r="G32" s="1882"/>
      <c r="H32" s="1883"/>
      <c r="I32" s="1881" t="s">
        <v>881</v>
      </c>
      <c r="J32" s="1882"/>
      <c r="K32" s="1882"/>
      <c r="L32" s="1882"/>
      <c r="M32" s="1883"/>
      <c r="O32" s="1908"/>
      <c r="P32" s="1912"/>
      <c r="Q32" s="225" t="s">
        <v>882</v>
      </c>
      <c r="R32" s="1904" t="s">
        <v>777</v>
      </c>
      <c r="S32" s="1905"/>
      <c r="T32" s="91" t="s">
        <v>777</v>
      </c>
      <c r="U32" s="1911"/>
      <c r="V32" s="223"/>
      <c r="W32" s="225" t="s">
        <v>883</v>
      </c>
      <c r="X32" s="1904"/>
      <c r="Y32" s="1905"/>
      <c r="Z32" s="91"/>
      <c r="AA32" s="207">
        <v>28</v>
      </c>
      <c r="AB32" s="207" t="s">
        <v>884</v>
      </c>
    </row>
    <row r="33" spans="2:28" ht="20.149999999999999" customHeight="1">
      <c r="B33" s="1983"/>
      <c r="C33" s="2007"/>
      <c r="D33" s="1984"/>
      <c r="E33" s="1884"/>
      <c r="F33" s="1885"/>
      <c r="G33" s="1885"/>
      <c r="H33" s="1886"/>
      <c r="I33" s="1884"/>
      <c r="J33" s="1885"/>
      <c r="K33" s="1885"/>
      <c r="L33" s="1885"/>
      <c r="M33" s="1886"/>
      <c r="O33" s="1908"/>
      <c r="P33" s="1910" t="s">
        <v>885</v>
      </c>
      <c r="Q33" s="225" t="s">
        <v>825</v>
      </c>
      <c r="R33" s="1904" t="s">
        <v>777</v>
      </c>
      <c r="S33" s="1905"/>
      <c r="T33" s="91" t="s">
        <v>777</v>
      </c>
      <c r="U33" s="1911"/>
      <c r="V33" s="223"/>
      <c r="W33" s="225" t="s">
        <v>886</v>
      </c>
      <c r="X33" s="1904"/>
      <c r="Y33" s="1905"/>
      <c r="Z33" s="91"/>
      <c r="AA33" s="207">
        <v>29</v>
      </c>
      <c r="AB33" s="207" t="s">
        <v>887</v>
      </c>
    </row>
    <row r="34" spans="2:28" ht="20.149999999999999" customHeight="1">
      <c r="B34" s="1983"/>
      <c r="C34" s="2007"/>
      <c r="D34" s="1984"/>
      <c r="E34" s="1995" t="s">
        <v>956</v>
      </c>
      <c r="F34" s="1917"/>
      <c r="G34" s="1917"/>
      <c r="H34" s="1918"/>
      <c r="I34" s="1975"/>
      <c r="J34" s="1990"/>
      <c r="K34" s="1990"/>
      <c r="L34" s="1990"/>
      <c r="M34" s="1991"/>
      <c r="O34" s="1908"/>
      <c r="P34" s="1911"/>
      <c r="Q34" s="225" t="s">
        <v>888</v>
      </c>
      <c r="R34" s="1904" t="s">
        <v>777</v>
      </c>
      <c r="S34" s="1905"/>
      <c r="T34" s="91" t="s">
        <v>777</v>
      </c>
      <c r="U34" s="1911"/>
      <c r="V34" s="223"/>
      <c r="W34" s="225" t="s">
        <v>829</v>
      </c>
      <c r="X34" s="1904"/>
      <c r="Y34" s="1905"/>
      <c r="Z34" s="91"/>
      <c r="AA34" s="207">
        <v>30</v>
      </c>
      <c r="AB34" s="207" t="s">
        <v>889</v>
      </c>
    </row>
    <row r="35" spans="2:28" ht="20.149999999999999" customHeight="1">
      <c r="B35" s="1983"/>
      <c r="C35" s="2007"/>
      <c r="D35" s="1984"/>
      <c r="E35" s="1996"/>
      <c r="F35" s="1923"/>
      <c r="G35" s="1923"/>
      <c r="H35" s="1924"/>
      <c r="I35" s="1992"/>
      <c r="J35" s="1993"/>
      <c r="K35" s="1993"/>
      <c r="L35" s="1993"/>
      <c r="M35" s="1994"/>
      <c r="O35" s="1908"/>
      <c r="P35" s="1911"/>
      <c r="Q35" s="225" t="s">
        <v>890</v>
      </c>
      <c r="R35" s="1904" t="s">
        <v>777</v>
      </c>
      <c r="S35" s="1905"/>
      <c r="T35" s="91" t="s">
        <v>777</v>
      </c>
      <c r="U35" s="1911"/>
      <c r="V35" s="223"/>
      <c r="W35" s="225" t="s">
        <v>891</v>
      </c>
      <c r="X35" s="1904"/>
      <c r="Y35" s="1905"/>
      <c r="Z35" s="91"/>
      <c r="AA35" s="207">
        <v>31</v>
      </c>
      <c r="AB35" s="207" t="s">
        <v>892</v>
      </c>
    </row>
    <row r="36" spans="2:28" ht="20.149999999999999" customHeight="1">
      <c r="B36" s="1983"/>
      <c r="C36" s="2007"/>
      <c r="D36" s="1984"/>
      <c r="E36" s="1995" t="s">
        <v>957</v>
      </c>
      <c r="F36" s="1917"/>
      <c r="G36" s="1917"/>
      <c r="H36" s="1918"/>
      <c r="I36" s="1975"/>
      <c r="J36" s="1976"/>
      <c r="K36" s="1976"/>
      <c r="L36" s="1976"/>
      <c r="M36" s="1977"/>
      <c r="O36" s="1908"/>
      <c r="P36" s="1911"/>
      <c r="Q36" s="225" t="s">
        <v>893</v>
      </c>
      <c r="R36" s="1904" t="s">
        <v>777</v>
      </c>
      <c r="S36" s="1905"/>
      <c r="T36" s="91" t="s">
        <v>777</v>
      </c>
      <c r="U36" s="1911"/>
      <c r="V36" s="223"/>
      <c r="W36" s="225" t="s">
        <v>894</v>
      </c>
      <c r="X36" s="1904"/>
      <c r="Y36" s="1905"/>
      <c r="Z36" s="91"/>
      <c r="AA36" s="207">
        <v>32</v>
      </c>
      <c r="AB36" s="207" t="s">
        <v>895</v>
      </c>
    </row>
    <row r="37" spans="2:28" ht="20.149999999999999" customHeight="1">
      <c r="B37" s="1985"/>
      <c r="C37" s="2008"/>
      <c r="D37" s="1986"/>
      <c r="E37" s="1996"/>
      <c r="F37" s="1923"/>
      <c r="G37" s="1923"/>
      <c r="H37" s="1924"/>
      <c r="I37" s="1978"/>
      <c r="J37" s="1979"/>
      <c r="K37" s="1979"/>
      <c r="L37" s="1979"/>
      <c r="M37" s="1980"/>
      <c r="O37" s="1908"/>
      <c r="P37" s="1911"/>
      <c r="Q37" s="225" t="s">
        <v>896</v>
      </c>
      <c r="R37" s="1904" t="s">
        <v>777</v>
      </c>
      <c r="S37" s="1905"/>
      <c r="T37" s="91" t="s">
        <v>777</v>
      </c>
      <c r="U37" s="1912"/>
      <c r="V37" s="223"/>
      <c r="W37" s="225" t="s">
        <v>882</v>
      </c>
      <c r="X37" s="1904"/>
      <c r="Y37" s="1905"/>
      <c r="Z37" s="91"/>
      <c r="AA37" s="207">
        <v>33</v>
      </c>
      <c r="AB37" s="207" t="s">
        <v>897</v>
      </c>
    </row>
    <row r="38" spans="2:28" ht="20.149999999999999" customHeight="1">
      <c r="B38" s="1997" t="s">
        <v>898</v>
      </c>
      <c r="C38" s="1910" t="s">
        <v>899</v>
      </c>
      <c r="D38" s="1952" t="s">
        <v>900</v>
      </c>
      <c r="E38" s="1962" t="s">
        <v>1029</v>
      </c>
      <c r="F38" s="1963"/>
      <c r="G38" s="1981" t="s">
        <v>958</v>
      </c>
      <c r="H38" s="1982"/>
      <c r="I38" s="2000" t="s">
        <v>1133</v>
      </c>
      <c r="J38" s="2001"/>
      <c r="K38" s="1981" t="s">
        <v>901</v>
      </c>
      <c r="L38" s="1982"/>
      <c r="M38" s="1987" t="s">
        <v>1133</v>
      </c>
      <c r="O38" s="1908"/>
      <c r="P38" s="1911"/>
      <c r="Q38" s="225" t="s">
        <v>902</v>
      </c>
      <c r="R38" s="1904" t="s">
        <v>777</v>
      </c>
      <c r="S38" s="1905"/>
      <c r="T38" s="91" t="s">
        <v>777</v>
      </c>
      <c r="U38" s="1910" t="s">
        <v>903</v>
      </c>
      <c r="V38" s="223"/>
      <c r="W38" s="225" t="s">
        <v>904</v>
      </c>
      <c r="X38" s="1904"/>
      <c r="Y38" s="1905"/>
      <c r="Z38" s="91"/>
      <c r="AA38" s="207">
        <v>34</v>
      </c>
      <c r="AB38" s="207" t="s">
        <v>905</v>
      </c>
    </row>
    <row r="39" spans="2:28" ht="20.149999999999999" customHeight="1">
      <c r="B39" s="1998"/>
      <c r="C39" s="1911"/>
      <c r="D39" s="1954"/>
      <c r="E39" s="1964"/>
      <c r="F39" s="1965"/>
      <c r="G39" s="1983"/>
      <c r="H39" s="1984"/>
      <c r="I39" s="2002"/>
      <c r="J39" s="2003"/>
      <c r="K39" s="1983"/>
      <c r="L39" s="1984"/>
      <c r="M39" s="1988"/>
      <c r="O39" s="1908"/>
      <c r="P39" s="1911"/>
      <c r="Q39" s="225" t="s">
        <v>906</v>
      </c>
      <c r="R39" s="1904" t="s">
        <v>777</v>
      </c>
      <c r="S39" s="1905"/>
      <c r="T39" s="91" t="s">
        <v>777</v>
      </c>
      <c r="U39" s="1911"/>
      <c r="V39" s="223"/>
      <c r="W39" s="225" t="s">
        <v>907</v>
      </c>
      <c r="X39" s="1904"/>
      <c r="Y39" s="1905"/>
      <c r="Z39" s="91"/>
      <c r="AA39" s="207">
        <v>35</v>
      </c>
      <c r="AB39" s="207" t="s">
        <v>908</v>
      </c>
    </row>
    <row r="40" spans="2:28" ht="20.149999999999999" customHeight="1">
      <c r="B40" s="1998"/>
      <c r="C40" s="1911"/>
      <c r="D40" s="1952" t="s">
        <v>909</v>
      </c>
      <c r="E40" s="1962" t="s">
        <v>1029</v>
      </c>
      <c r="F40" s="1963"/>
      <c r="G40" s="1983"/>
      <c r="H40" s="1984"/>
      <c r="I40" s="2002"/>
      <c r="J40" s="2003"/>
      <c r="K40" s="1983"/>
      <c r="L40" s="1984"/>
      <c r="M40" s="1988"/>
      <c r="O40" s="1908"/>
      <c r="P40" s="1911"/>
      <c r="Q40" s="225" t="s">
        <v>910</v>
      </c>
      <c r="R40" s="1904" t="s">
        <v>777</v>
      </c>
      <c r="S40" s="1905"/>
      <c r="T40" s="91" t="s">
        <v>777</v>
      </c>
      <c r="U40" s="1911"/>
      <c r="V40" s="223"/>
      <c r="W40" s="225" t="s">
        <v>911</v>
      </c>
      <c r="X40" s="1904"/>
      <c r="Y40" s="1905"/>
      <c r="Z40" s="91"/>
      <c r="AA40" s="207">
        <v>36</v>
      </c>
      <c r="AB40" s="207" t="s">
        <v>912</v>
      </c>
    </row>
    <row r="41" spans="2:28" ht="20.149999999999999" customHeight="1">
      <c r="B41" s="1998"/>
      <c r="C41" s="1912"/>
      <c r="D41" s="1954"/>
      <c r="E41" s="1964"/>
      <c r="F41" s="1965"/>
      <c r="G41" s="1983"/>
      <c r="H41" s="1984"/>
      <c r="I41" s="2002"/>
      <c r="J41" s="2003"/>
      <c r="K41" s="1983"/>
      <c r="L41" s="1984"/>
      <c r="M41" s="1988"/>
      <c r="O41" s="1909"/>
      <c r="P41" s="1912"/>
      <c r="Q41" s="225" t="s">
        <v>913</v>
      </c>
      <c r="R41" s="1904" t="s">
        <v>777</v>
      </c>
      <c r="S41" s="1905"/>
      <c r="T41" s="91" t="s">
        <v>777</v>
      </c>
      <c r="U41" s="1911"/>
      <c r="V41" s="223"/>
      <c r="W41" s="225" t="s">
        <v>914</v>
      </c>
      <c r="X41" s="1904"/>
      <c r="Y41" s="1905"/>
      <c r="Z41" s="91"/>
      <c r="AA41" s="207">
        <v>37</v>
      </c>
      <c r="AB41" s="207" t="s">
        <v>915</v>
      </c>
    </row>
    <row r="42" spans="2:28" ht="20.149999999999999" customHeight="1">
      <c r="B42" s="1998"/>
      <c r="C42" s="1881" t="s">
        <v>916</v>
      </c>
      <c r="D42" s="1883"/>
      <c r="E42" s="1962" t="s">
        <v>1029</v>
      </c>
      <c r="F42" s="1963"/>
      <c r="G42" s="1983"/>
      <c r="H42" s="1984"/>
      <c r="I42" s="2002"/>
      <c r="J42" s="2003"/>
      <c r="K42" s="1983"/>
      <c r="L42" s="1984"/>
      <c r="M42" s="1988"/>
      <c r="O42" s="1910" t="s">
        <v>917</v>
      </c>
      <c r="P42" s="1910"/>
      <c r="Q42" s="225" t="s">
        <v>918</v>
      </c>
      <c r="R42" s="1904"/>
      <c r="S42" s="1905"/>
      <c r="T42" s="91"/>
      <c r="U42" s="1912"/>
      <c r="V42" s="223"/>
      <c r="W42" s="223"/>
      <c r="X42" s="1904"/>
      <c r="Y42" s="1905"/>
      <c r="Z42" s="91"/>
      <c r="AA42" s="207">
        <v>38</v>
      </c>
      <c r="AB42" s="207" t="s">
        <v>919</v>
      </c>
    </row>
    <row r="43" spans="2:28" ht="20.149999999999999" customHeight="1">
      <c r="B43" s="1999"/>
      <c r="C43" s="1884"/>
      <c r="D43" s="1886"/>
      <c r="E43" s="1964"/>
      <c r="F43" s="1965"/>
      <c r="G43" s="1985"/>
      <c r="H43" s="1986"/>
      <c r="I43" s="2004"/>
      <c r="J43" s="2005"/>
      <c r="K43" s="1985"/>
      <c r="L43" s="1986"/>
      <c r="M43" s="1989"/>
      <c r="O43" s="1911"/>
      <c r="P43" s="1911"/>
      <c r="Q43" s="225" t="s">
        <v>920</v>
      </c>
      <c r="R43" s="1904"/>
      <c r="S43" s="1905"/>
      <c r="T43" s="91"/>
      <c r="U43" s="1910" t="s">
        <v>921</v>
      </c>
      <c r="V43" s="223"/>
      <c r="W43" s="223"/>
      <c r="X43" s="1904" t="s">
        <v>777</v>
      </c>
      <c r="Y43" s="1905"/>
      <c r="Z43" s="91" t="s">
        <v>777</v>
      </c>
      <c r="AA43" s="207">
        <v>39</v>
      </c>
      <c r="AB43" s="207" t="s">
        <v>922</v>
      </c>
    </row>
    <row r="44" spans="2:28" ht="20.149999999999999" customHeight="1">
      <c r="B44" s="1881" t="s">
        <v>923</v>
      </c>
      <c r="C44" s="1882"/>
      <c r="D44" s="1883"/>
      <c r="E44" s="1952" t="s">
        <v>924</v>
      </c>
      <c r="F44" s="1952" t="s">
        <v>925</v>
      </c>
      <c r="G44" s="2013" t="s">
        <v>1143</v>
      </c>
      <c r="H44" s="2014"/>
      <c r="I44" s="1881" t="s">
        <v>926</v>
      </c>
      <c r="J44" s="1883"/>
      <c r="K44" s="2013" t="s">
        <v>1143</v>
      </c>
      <c r="L44" s="2014"/>
      <c r="M44" s="1952" t="s">
        <v>927</v>
      </c>
      <c r="O44" s="1911"/>
      <c r="P44" s="1911"/>
      <c r="Q44" s="225" t="s">
        <v>906</v>
      </c>
      <c r="R44" s="1904"/>
      <c r="S44" s="1905"/>
      <c r="T44" s="91"/>
      <c r="U44" s="1911"/>
      <c r="V44" s="223"/>
      <c r="W44" s="223"/>
      <c r="X44" s="1904" t="s">
        <v>777</v>
      </c>
      <c r="Y44" s="1905"/>
      <c r="Z44" s="91" t="s">
        <v>777</v>
      </c>
      <c r="AA44" s="207">
        <v>40</v>
      </c>
      <c r="AB44" s="207" t="s">
        <v>928</v>
      </c>
    </row>
    <row r="45" spans="2:28" ht="20.149999999999999" customHeight="1">
      <c r="B45" s="1925"/>
      <c r="C45" s="1926"/>
      <c r="D45" s="1927"/>
      <c r="E45" s="1953"/>
      <c r="F45" s="1954"/>
      <c r="G45" s="2015"/>
      <c r="H45" s="2016"/>
      <c r="I45" s="1884"/>
      <c r="J45" s="1886"/>
      <c r="K45" s="2015"/>
      <c r="L45" s="2016"/>
      <c r="M45" s="1954"/>
      <c r="O45" s="1911"/>
      <c r="P45" s="1911"/>
      <c r="Q45" s="225" t="s">
        <v>929</v>
      </c>
      <c r="R45" s="1904"/>
      <c r="S45" s="1905"/>
      <c r="T45" s="91"/>
      <c r="U45" s="1911"/>
      <c r="V45" s="223"/>
      <c r="W45" s="223"/>
      <c r="X45" s="1904" t="s">
        <v>777</v>
      </c>
      <c r="Y45" s="1905"/>
      <c r="Z45" s="91" t="s">
        <v>777</v>
      </c>
      <c r="AA45" s="207">
        <v>41</v>
      </c>
      <c r="AB45" s="207" t="s">
        <v>930</v>
      </c>
    </row>
    <row r="46" spans="2:28" ht="20.149999999999999" customHeight="1">
      <c r="B46" s="1925"/>
      <c r="C46" s="1926"/>
      <c r="D46" s="1927"/>
      <c r="E46" s="1953"/>
      <c r="F46" s="1952" t="s">
        <v>931</v>
      </c>
      <c r="G46" s="2009" t="s">
        <v>1143</v>
      </c>
      <c r="H46" s="2010"/>
      <c r="I46" s="1881" t="s">
        <v>932</v>
      </c>
      <c r="J46" s="1883"/>
      <c r="K46" s="2009" t="s">
        <v>1143</v>
      </c>
      <c r="L46" s="2010"/>
      <c r="M46" s="1987" t="s">
        <v>1133</v>
      </c>
      <c r="O46" s="1912"/>
      <c r="P46" s="1912"/>
      <c r="Q46" s="225" t="s">
        <v>933</v>
      </c>
      <c r="R46" s="1904"/>
      <c r="S46" s="1905"/>
      <c r="T46" s="91"/>
      <c r="U46" s="1912"/>
      <c r="V46" s="223"/>
      <c r="W46" s="223"/>
      <c r="X46" s="1904" t="s">
        <v>777</v>
      </c>
      <c r="Y46" s="1905"/>
      <c r="Z46" s="91" t="s">
        <v>777</v>
      </c>
      <c r="AA46" s="207">
        <v>42</v>
      </c>
      <c r="AB46" s="207" t="s">
        <v>934</v>
      </c>
    </row>
    <row r="47" spans="2:28" ht="20.149999999999999" customHeight="1">
      <c r="B47" s="1884"/>
      <c r="C47" s="1885"/>
      <c r="D47" s="1886"/>
      <c r="E47" s="1954"/>
      <c r="F47" s="1954"/>
      <c r="G47" s="2011"/>
      <c r="H47" s="2012"/>
      <c r="I47" s="1884"/>
      <c r="J47" s="1886"/>
      <c r="K47" s="2011"/>
      <c r="L47" s="2012"/>
      <c r="M47" s="1989"/>
      <c r="O47" s="2038" t="s">
        <v>798</v>
      </c>
      <c r="P47" s="1910" t="s">
        <v>935</v>
      </c>
      <c r="Q47" s="2041"/>
      <c r="R47" s="2017" t="s">
        <v>936</v>
      </c>
      <c r="S47" s="1928"/>
      <c r="T47" s="1929"/>
      <c r="U47" s="2038" t="s">
        <v>799</v>
      </c>
      <c r="V47" s="1910" t="s">
        <v>935</v>
      </c>
      <c r="W47" s="2041"/>
      <c r="X47" s="2017" t="s">
        <v>936</v>
      </c>
      <c r="Y47" s="1928"/>
      <c r="Z47" s="1929"/>
      <c r="AA47" s="207">
        <v>43</v>
      </c>
      <c r="AB47" s="207" t="s">
        <v>937</v>
      </c>
    </row>
    <row r="48" spans="2:28" ht="20.149999999999999" customHeight="1">
      <c r="B48" s="1881" t="s">
        <v>938</v>
      </c>
      <c r="C48" s="1882"/>
      <c r="D48" s="1882"/>
      <c r="E48" s="1883"/>
      <c r="F48" s="2020"/>
      <c r="G48" s="2021"/>
      <c r="H48" s="2021"/>
      <c r="I48" s="2021"/>
      <c r="J48" s="2021"/>
      <c r="K48" s="2021"/>
      <c r="L48" s="2021"/>
      <c r="M48" s="2022"/>
      <c r="O48" s="2039"/>
      <c r="P48" s="1911"/>
      <c r="Q48" s="2042"/>
      <c r="R48" s="2018"/>
      <c r="S48" s="1930"/>
      <c r="T48" s="1931"/>
      <c r="U48" s="2039"/>
      <c r="V48" s="1911"/>
      <c r="W48" s="2042"/>
      <c r="X48" s="2018"/>
      <c r="Y48" s="1930"/>
      <c r="Z48" s="1931"/>
      <c r="AA48" s="207">
        <v>44</v>
      </c>
      <c r="AB48" s="207" t="s">
        <v>939</v>
      </c>
    </row>
    <row r="49" spans="2:28" ht="20.149999999999999" customHeight="1">
      <c r="B49" s="1925"/>
      <c r="C49" s="1926"/>
      <c r="D49" s="1926"/>
      <c r="E49" s="1927"/>
      <c r="F49" s="2023"/>
      <c r="G49" s="2024"/>
      <c r="H49" s="2024"/>
      <c r="I49" s="2024"/>
      <c r="J49" s="2024"/>
      <c r="K49" s="2024"/>
      <c r="L49" s="2024"/>
      <c r="M49" s="2025"/>
      <c r="O49" s="2039"/>
      <c r="P49" s="1911"/>
      <c r="Q49" s="2042"/>
      <c r="R49" s="2018"/>
      <c r="S49" s="1930"/>
      <c r="T49" s="1931"/>
      <c r="U49" s="2039"/>
      <c r="V49" s="1911"/>
      <c r="W49" s="2042"/>
      <c r="X49" s="2018"/>
      <c r="Y49" s="1930"/>
      <c r="Z49" s="1931"/>
      <c r="AA49" s="207">
        <v>45</v>
      </c>
      <c r="AB49" s="207" t="s">
        <v>940</v>
      </c>
    </row>
    <row r="50" spans="2:28" ht="20.149999999999999" customHeight="1">
      <c r="B50" s="1884"/>
      <c r="C50" s="1885"/>
      <c r="D50" s="1885"/>
      <c r="E50" s="1886"/>
      <c r="F50" s="2026"/>
      <c r="G50" s="2027"/>
      <c r="H50" s="2027"/>
      <c r="I50" s="2027"/>
      <c r="J50" s="2027"/>
      <c r="K50" s="2027"/>
      <c r="L50" s="2027"/>
      <c r="M50" s="2028"/>
      <c r="O50" s="2040"/>
      <c r="P50" s="1912"/>
      <c r="Q50" s="2043"/>
      <c r="R50" s="2019"/>
      <c r="S50" s="1932"/>
      <c r="T50" s="1933"/>
      <c r="U50" s="2040"/>
      <c r="V50" s="1912"/>
      <c r="W50" s="2043"/>
      <c r="X50" s="2019"/>
      <c r="Y50" s="1932"/>
      <c r="Z50" s="1933"/>
      <c r="AA50" s="207">
        <v>46</v>
      </c>
      <c r="AB50" s="207" t="s">
        <v>941</v>
      </c>
    </row>
    <row r="51" spans="2:28" ht="15" customHeight="1">
      <c r="B51" s="1981" t="s">
        <v>942</v>
      </c>
      <c r="C51" s="2006"/>
      <c r="D51" s="2006"/>
      <c r="E51" s="1982"/>
      <c r="F51" s="2029"/>
      <c r="G51" s="2030"/>
      <c r="H51" s="2030"/>
      <c r="I51" s="2030"/>
      <c r="J51" s="2030"/>
      <c r="K51" s="2030"/>
      <c r="L51" s="2030"/>
      <c r="M51" s="2031"/>
      <c r="O51" s="230" t="s">
        <v>943</v>
      </c>
      <c r="AA51" s="207">
        <v>47</v>
      </c>
      <c r="AB51" s="207" t="s">
        <v>944</v>
      </c>
    </row>
    <row r="52" spans="2:28" ht="15" customHeight="1">
      <c r="B52" s="1983"/>
      <c r="C52" s="2007"/>
      <c r="D52" s="2007"/>
      <c r="E52" s="1984"/>
      <c r="F52" s="2032"/>
      <c r="G52" s="2033"/>
      <c r="H52" s="2033"/>
      <c r="I52" s="2033"/>
      <c r="J52" s="2033"/>
      <c r="K52" s="2033"/>
      <c r="L52" s="2033"/>
      <c r="M52" s="2034"/>
      <c r="O52" s="207" t="s">
        <v>945</v>
      </c>
      <c r="AA52" s="207">
        <v>48</v>
      </c>
      <c r="AB52" s="207" t="s">
        <v>932</v>
      </c>
    </row>
    <row r="53" spans="2:28" ht="15" customHeight="1">
      <c r="B53" s="1983"/>
      <c r="C53" s="2007"/>
      <c r="D53" s="2007"/>
      <c r="E53" s="1984"/>
      <c r="F53" s="2032"/>
      <c r="G53" s="2033"/>
      <c r="H53" s="2033"/>
      <c r="I53" s="2033"/>
      <c r="J53" s="2033"/>
      <c r="K53" s="2033"/>
      <c r="L53" s="2033"/>
      <c r="M53" s="2034"/>
      <c r="O53" s="230" t="s">
        <v>946</v>
      </c>
    </row>
    <row r="54" spans="2:28" ht="15" customHeight="1">
      <c r="B54" s="1983"/>
      <c r="C54" s="2007"/>
      <c r="D54" s="2007"/>
      <c r="E54" s="1984"/>
      <c r="F54" s="2032"/>
      <c r="G54" s="2033"/>
      <c r="H54" s="2033"/>
      <c r="I54" s="2033"/>
      <c r="J54" s="2033"/>
      <c r="K54" s="2033"/>
      <c r="L54" s="2033"/>
      <c r="M54" s="2034"/>
      <c r="O54" s="230" t="s">
        <v>947</v>
      </c>
    </row>
    <row r="55" spans="2:28" ht="15" customHeight="1">
      <c r="B55" s="1983"/>
      <c r="C55" s="2007"/>
      <c r="D55" s="2007"/>
      <c r="E55" s="1984"/>
      <c r="F55" s="2032"/>
      <c r="G55" s="2033"/>
      <c r="H55" s="2033"/>
      <c r="I55" s="2033"/>
      <c r="J55" s="2033"/>
      <c r="K55" s="2033"/>
      <c r="L55" s="2033"/>
      <c r="M55" s="2034"/>
      <c r="O55" s="230" t="s">
        <v>948</v>
      </c>
    </row>
    <row r="56" spans="2:28" ht="15" customHeight="1">
      <c r="B56" s="1983"/>
      <c r="C56" s="2007"/>
      <c r="D56" s="2007"/>
      <c r="E56" s="1984"/>
      <c r="F56" s="2032"/>
      <c r="G56" s="2033"/>
      <c r="H56" s="2033"/>
      <c r="I56" s="2033"/>
      <c r="J56" s="2033"/>
      <c r="K56" s="2033"/>
      <c r="L56" s="2033"/>
      <c r="M56" s="2034"/>
      <c r="O56" s="207" t="s">
        <v>949</v>
      </c>
    </row>
    <row r="57" spans="2:28" ht="15" customHeight="1">
      <c r="B57" s="1983"/>
      <c r="C57" s="2007"/>
      <c r="D57" s="2007"/>
      <c r="E57" s="1984"/>
      <c r="F57" s="2032"/>
      <c r="G57" s="2033"/>
      <c r="H57" s="2033"/>
      <c r="I57" s="2033"/>
      <c r="J57" s="2033"/>
      <c r="K57" s="2033"/>
      <c r="L57" s="2033"/>
      <c r="M57" s="2034"/>
      <c r="O57" s="230" t="s">
        <v>950</v>
      </c>
    </row>
    <row r="58" spans="2:28" ht="15" customHeight="1">
      <c r="B58" s="1983"/>
      <c r="C58" s="2007"/>
      <c r="D58" s="2007"/>
      <c r="E58" s="1984"/>
      <c r="F58" s="2032"/>
      <c r="G58" s="2033"/>
      <c r="H58" s="2033"/>
      <c r="I58" s="2033"/>
      <c r="J58" s="2033"/>
      <c r="K58" s="2033"/>
      <c r="L58" s="2033"/>
      <c r="M58" s="2034"/>
      <c r="O58" s="207" t="s">
        <v>951</v>
      </c>
    </row>
    <row r="59" spans="2:28">
      <c r="B59" s="1983"/>
      <c r="C59" s="2007"/>
      <c r="D59" s="2007"/>
      <c r="E59" s="1984"/>
      <c r="F59" s="2032"/>
      <c r="G59" s="2033"/>
      <c r="H59" s="2033"/>
      <c r="I59" s="2033"/>
      <c r="J59" s="2033"/>
      <c r="K59" s="2033"/>
      <c r="L59" s="2033"/>
      <c r="M59" s="2034"/>
      <c r="O59" s="230" t="s">
        <v>952</v>
      </c>
    </row>
    <row r="60" spans="2:28">
      <c r="B60" s="1985"/>
      <c r="C60" s="2008"/>
      <c r="D60" s="2008"/>
      <c r="E60" s="1986"/>
      <c r="F60" s="2035"/>
      <c r="G60" s="2036"/>
      <c r="H60" s="2036"/>
      <c r="I60" s="2036"/>
      <c r="J60" s="2036"/>
      <c r="K60" s="2036"/>
      <c r="L60" s="2036"/>
      <c r="M60" s="2037"/>
      <c r="O60" s="230" t="s">
        <v>953</v>
      </c>
    </row>
    <row r="61" spans="2:28">
      <c r="B61" s="216"/>
      <c r="C61" s="216"/>
      <c r="D61" s="216"/>
      <c r="E61" s="216"/>
      <c r="F61" s="216"/>
      <c r="G61" s="216"/>
      <c r="H61" s="216"/>
      <c r="I61" s="216"/>
      <c r="J61" s="216"/>
      <c r="K61" s="216"/>
      <c r="L61" s="216"/>
      <c r="M61" s="216"/>
      <c r="O61" s="207" t="s">
        <v>954</v>
      </c>
    </row>
    <row r="62" spans="2:28">
      <c r="B62" s="228"/>
      <c r="C62" s="228"/>
      <c r="D62" s="228"/>
      <c r="E62" s="228"/>
      <c r="F62" s="228"/>
      <c r="G62" s="228"/>
      <c r="H62" s="228"/>
      <c r="I62" s="228"/>
      <c r="J62" s="228"/>
      <c r="K62" s="228"/>
      <c r="L62" s="228"/>
      <c r="M62" s="228"/>
      <c r="O62" s="230" t="s">
        <v>955</v>
      </c>
    </row>
  </sheetData>
  <sheetProtection algorithmName="SHA-512" hashValue="oPmymAfKtIJLfc+vLjcc3090LZpJGtpr9gKONtbRzRrFL96+3G4RRUU74/HSCtREsMHuSQxa++PmIrF3qeoD5w==" saltValue="KQYLM/dYbxlsR6glSOI/XA==" spinCount="100000" sheet="1" scenarios="1" formatCells="0" selectLockedCells="1"/>
  <mergeCells count="183">
    <mergeCell ref="B48:E50"/>
    <mergeCell ref="F48:M50"/>
    <mergeCell ref="B51:E60"/>
    <mergeCell ref="F51:M60"/>
    <mergeCell ref="R46:S46"/>
    <mergeCell ref="X46:Y46"/>
    <mergeCell ref="O47:O50"/>
    <mergeCell ref="P47:P50"/>
    <mergeCell ref="Q47:Q50"/>
    <mergeCell ref="R47:R50"/>
    <mergeCell ref="S47:T50"/>
    <mergeCell ref="U47:U50"/>
    <mergeCell ref="V47:V50"/>
    <mergeCell ref="W47:W50"/>
    <mergeCell ref="X42:Y42"/>
    <mergeCell ref="R43:S43"/>
    <mergeCell ref="U43:U46"/>
    <mergeCell ref="X43:Y43"/>
    <mergeCell ref="F46:F47"/>
    <mergeCell ref="G46:H47"/>
    <mergeCell ref="I46:J47"/>
    <mergeCell ref="K46:L47"/>
    <mergeCell ref="M46:M47"/>
    <mergeCell ref="F44:F45"/>
    <mergeCell ref="G44:H45"/>
    <mergeCell ref="I44:J45"/>
    <mergeCell ref="K44:L45"/>
    <mergeCell ref="X47:X50"/>
    <mergeCell ref="Y47:Z50"/>
    <mergeCell ref="M44:M45"/>
    <mergeCell ref="R44:S44"/>
    <mergeCell ref="X44:Y44"/>
    <mergeCell ref="R45:S45"/>
    <mergeCell ref="X45:Y45"/>
    <mergeCell ref="B38:B43"/>
    <mergeCell ref="C38:C41"/>
    <mergeCell ref="D38:D39"/>
    <mergeCell ref="E38:F39"/>
    <mergeCell ref="G38:H43"/>
    <mergeCell ref="I38:J43"/>
    <mergeCell ref="B32:D37"/>
    <mergeCell ref="R38:S38"/>
    <mergeCell ref="U38:U42"/>
    <mergeCell ref="R39:S39"/>
    <mergeCell ref="D40:D41"/>
    <mergeCell ref="E40:F41"/>
    <mergeCell ref="R40:S40"/>
    <mergeCell ref="R41:S41"/>
    <mergeCell ref="C42:D43"/>
    <mergeCell ref="E42:F43"/>
    <mergeCell ref="O42:O46"/>
    <mergeCell ref="P42:P46"/>
    <mergeCell ref="R42:S42"/>
    <mergeCell ref="B44:D47"/>
    <mergeCell ref="E44:E47"/>
    <mergeCell ref="E36:E37"/>
    <mergeCell ref="F34:H35"/>
    <mergeCell ref="F36:H37"/>
    <mergeCell ref="R31:S31"/>
    <mergeCell ref="U31:U37"/>
    <mergeCell ref="X31:Y31"/>
    <mergeCell ref="E32:H33"/>
    <mergeCell ref="I32:M33"/>
    <mergeCell ref="R32:S32"/>
    <mergeCell ref="X32:Y32"/>
    <mergeCell ref="P33:P41"/>
    <mergeCell ref="R33:S33"/>
    <mergeCell ref="P28:P32"/>
    <mergeCell ref="R28:S28"/>
    <mergeCell ref="X28:Y28"/>
    <mergeCell ref="R29:S29"/>
    <mergeCell ref="X29:Y29"/>
    <mergeCell ref="R36:S36"/>
    <mergeCell ref="X36:Y36"/>
    <mergeCell ref="R37:S37"/>
    <mergeCell ref="X37:Y37"/>
    <mergeCell ref="X38:Y38"/>
    <mergeCell ref="X39:Y39"/>
    <mergeCell ref="X40:Y40"/>
    <mergeCell ref="X41:Y41"/>
    <mergeCell ref="X23:Y23"/>
    <mergeCell ref="R24:S24"/>
    <mergeCell ref="X24:Y24"/>
    <mergeCell ref="B30:D31"/>
    <mergeCell ref="E30:F31"/>
    <mergeCell ref="L30:M31"/>
    <mergeCell ref="R30:S30"/>
    <mergeCell ref="X30:Y30"/>
    <mergeCell ref="B28:D29"/>
    <mergeCell ref="E28:F29"/>
    <mergeCell ref="G28:H31"/>
    <mergeCell ref="I28:K31"/>
    <mergeCell ref="L28:M29"/>
    <mergeCell ref="O28:O41"/>
    <mergeCell ref="I36:M37"/>
    <mergeCell ref="K38:L43"/>
    <mergeCell ref="M38:M43"/>
    <mergeCell ref="X33:Y33"/>
    <mergeCell ref="I34:M35"/>
    <mergeCell ref="R34:S34"/>
    <mergeCell ref="X34:Y34"/>
    <mergeCell ref="R35:S35"/>
    <mergeCell ref="X35:Y35"/>
    <mergeCell ref="E34:E35"/>
    <mergeCell ref="B25:D27"/>
    <mergeCell ref="E25:F27"/>
    <mergeCell ref="G25:H27"/>
    <mergeCell ref="I25:K27"/>
    <mergeCell ref="L25:L27"/>
    <mergeCell ref="M25:M27"/>
    <mergeCell ref="U21:U30"/>
    <mergeCell ref="X21:Y21"/>
    <mergeCell ref="B22:D24"/>
    <mergeCell ref="E22:F24"/>
    <mergeCell ref="G22:H24"/>
    <mergeCell ref="I22:K24"/>
    <mergeCell ref="L22:L24"/>
    <mergeCell ref="M22:M24"/>
    <mergeCell ref="R22:S22"/>
    <mergeCell ref="X22:Y22"/>
    <mergeCell ref="P25:P27"/>
    <mergeCell ref="R25:S25"/>
    <mergeCell ref="X25:Y25"/>
    <mergeCell ref="R26:S26"/>
    <mergeCell ref="X26:Y26"/>
    <mergeCell ref="R27:S27"/>
    <mergeCell ref="X27:Y27"/>
    <mergeCell ref="R23:S23"/>
    <mergeCell ref="I18:M18"/>
    <mergeCell ref="R18:S18"/>
    <mergeCell ref="X18:Y18"/>
    <mergeCell ref="B19:H21"/>
    <mergeCell ref="I19:M21"/>
    <mergeCell ref="R19:S19"/>
    <mergeCell ref="X19:Y19"/>
    <mergeCell ref="R20:S20"/>
    <mergeCell ref="X20:Y20"/>
    <mergeCell ref="H13:I13"/>
    <mergeCell ref="J13:M13"/>
    <mergeCell ref="R13:S13"/>
    <mergeCell ref="X13:Y13"/>
    <mergeCell ref="X10:Y10"/>
    <mergeCell ref="O11:O27"/>
    <mergeCell ref="P11:P15"/>
    <mergeCell ref="R11:S11"/>
    <mergeCell ref="U11:U20"/>
    <mergeCell ref="V11:V16"/>
    <mergeCell ref="X11:Y11"/>
    <mergeCell ref="H12:I12"/>
    <mergeCell ref="J12:M12"/>
    <mergeCell ref="R14:S14"/>
    <mergeCell ref="X14:Y14"/>
    <mergeCell ref="R15:S15"/>
    <mergeCell ref="X15:Y15"/>
    <mergeCell ref="P16:P24"/>
    <mergeCell ref="R16:S16"/>
    <mergeCell ref="X16:Y16"/>
    <mergeCell ref="R17:S17"/>
    <mergeCell ref="X17:Y17"/>
    <mergeCell ref="R21:S21"/>
    <mergeCell ref="B18:H18"/>
    <mergeCell ref="D9:F10"/>
    <mergeCell ref="J9:M11"/>
    <mergeCell ref="O9:Q10"/>
    <mergeCell ref="R9:T9"/>
    <mergeCell ref="U9:W10"/>
    <mergeCell ref="X9:Z9"/>
    <mergeCell ref="H10:I10"/>
    <mergeCell ref="R10:S10"/>
    <mergeCell ref="R12:S12"/>
    <mergeCell ref="X12:Y12"/>
    <mergeCell ref="E2:F2"/>
    <mergeCell ref="G2:I3"/>
    <mergeCell ref="O3:T4"/>
    <mergeCell ref="U3:Z4"/>
    <mergeCell ref="D5:G7"/>
    <mergeCell ref="J5:M7"/>
    <mergeCell ref="O5:T6"/>
    <mergeCell ref="U5:Z6"/>
    <mergeCell ref="H7:I7"/>
    <mergeCell ref="O7:T8"/>
    <mergeCell ref="U7:Z8"/>
    <mergeCell ref="D8:F8"/>
  </mergeCells>
  <phoneticPr fontId="3"/>
  <dataValidations count="6">
    <dataValidation type="list" allowBlank="1" sqref="G2:I3" xr:uid="{E64727DE-77E6-441E-84BD-CC936BCAC565}">
      <formula1>"移動式クレーン　　　　　　車両系建設建機,移動式クレーン,車両系建設建機"</formula1>
    </dataValidation>
    <dataValidation type="list" allowBlank="1" showInputMessage="1" showErrorMessage="1" sqref="L30:M31" xr:uid="{CE8A59AF-6020-4BA8-9D12-12A1C11C1F37}">
      <formula1>"自社　・　リース,自社,リース"</formula1>
    </dataValidation>
    <dataValidation type="list" allowBlank="1" sqref="E28:F29 E40:F43 E38:F39" xr:uid="{9A568924-3B3C-4313-821A-216236C369DC}">
      <formula1>"　　年　　月　　日"</formula1>
    </dataValidation>
    <dataValidation type="list" allowBlank="1" sqref="M1" xr:uid="{36C6A6A4-BB28-409F-82F7-1566569A2260}">
      <formula1>"年　　月　　日"</formula1>
    </dataValidation>
    <dataValidation type="list" allowBlank="1" sqref="M46:M47 I38:J43 M38:M43" xr:uid="{9B1783CA-9E82-4AB2-B0A3-2A2FD84AA017}">
      <formula1>"　　　　年　　月　　日"</formula1>
    </dataValidation>
    <dataValidation type="list" allowBlank="1" sqref="G44:H47 K44:L47" xr:uid="{0762D424-5D74-4FA8-AF49-945604BEB749}">
      <formula1>"円"</formula1>
    </dataValidation>
  </dataValidations>
  <printOptions horizontalCentered="1" verticalCentered="1"/>
  <pageMargins left="0" right="0" top="0" bottom="0" header="0.51181102362204722" footer="0"/>
  <pageSetup paperSize="8" scale="64" orientation="landscape" blackAndWhite="1" r:id="rId1"/>
  <headerFooter>
    <oddFooter>&amp;C&amp;"ＭＳ Ｐ明朝,標準"&amp;P / &amp;N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xr:uid="{78B92C99-B77F-48C7-AC26-190C8AB7809B}">
          <x14:formula1>
            <xm:f>入力シート1!$B$4:$B$54</xm:f>
          </x14:formula1>
          <xm:sqref>J9:M11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973A7-1A50-45BF-9903-520E1E9B5FF6}">
  <dimension ref="A1:AC42"/>
  <sheetViews>
    <sheetView showGridLines="0" view="pageBreakPreview" zoomScale="80" zoomScaleNormal="100" zoomScaleSheetLayoutView="80" zoomScalePageLayoutView="80" workbookViewId="0">
      <selection activeCell="L6" sqref="L6:N7"/>
    </sheetView>
  </sheetViews>
  <sheetFormatPr defaultColWidth="8.75" defaultRowHeight="21.25" customHeight="1"/>
  <cols>
    <col min="1" max="1" width="5" style="7" customWidth="1"/>
    <col min="2" max="2" width="7.83203125" style="7" customWidth="1"/>
    <col min="3" max="3" width="3.08203125" style="7" customWidth="1"/>
    <col min="4" max="4" width="4.08203125" style="7" customWidth="1"/>
    <col min="5" max="5" width="8.33203125" style="7" customWidth="1"/>
    <col min="6" max="6" width="6.33203125" style="7" customWidth="1"/>
    <col min="7" max="7" width="3.58203125" style="7" customWidth="1"/>
    <col min="8" max="8" width="3.08203125" style="7" customWidth="1"/>
    <col min="9" max="10" width="2.75" style="7" customWidth="1"/>
    <col min="11" max="11" width="3.58203125" style="7" customWidth="1"/>
    <col min="12" max="12" width="11.5" style="7" customWidth="1"/>
    <col min="13" max="13" width="7.83203125" style="7" customWidth="1"/>
    <col min="14" max="14" width="7.33203125" style="7" customWidth="1"/>
    <col min="15" max="15" width="17.5" style="7" customWidth="1"/>
    <col min="16" max="17" width="7.75" style="7" customWidth="1"/>
    <col min="18" max="27" width="5" style="7" customWidth="1"/>
    <col min="28" max="28" width="2.75" style="7" customWidth="1"/>
    <col min="29" max="29" width="16.83203125" style="7" customWidth="1"/>
    <col min="30" max="16384" width="8.75" style="7"/>
  </cols>
  <sheetData>
    <row r="1" spans="1:29" ht="19.75" customHeight="1">
      <c r="A1" s="2054" t="s">
        <v>1058</v>
      </c>
      <c r="B1" s="2055"/>
      <c r="C1" s="2056"/>
      <c r="M1" s="2057" t="s">
        <v>1106</v>
      </c>
      <c r="N1" s="2057"/>
      <c r="P1" s="2044" t="s">
        <v>1059</v>
      </c>
      <c r="Q1" s="2044"/>
      <c r="R1" s="2044"/>
      <c r="U1" s="33" t="s">
        <v>1105</v>
      </c>
      <c r="V1" s="2065" t="s">
        <v>1106</v>
      </c>
      <c r="W1" s="2065"/>
      <c r="X1" s="2065"/>
      <c r="Y1" s="2065"/>
      <c r="AB1" s="2064" t="s">
        <v>1104</v>
      </c>
      <c r="AC1" s="2064"/>
    </row>
    <row r="2" spans="1:29" ht="25.5" customHeight="1">
      <c r="C2" s="2058" t="s">
        <v>998</v>
      </c>
      <c r="D2" s="2058"/>
      <c r="E2" s="2058"/>
      <c r="F2" s="2059" t="s">
        <v>1144</v>
      </c>
      <c r="G2" s="2059"/>
      <c r="H2" s="2059"/>
      <c r="I2" s="2059"/>
      <c r="J2" s="2059"/>
      <c r="K2" s="2060" t="s">
        <v>996</v>
      </c>
      <c r="L2" s="2060" t="s">
        <v>997</v>
      </c>
      <c r="P2" s="2045" t="s">
        <v>1060</v>
      </c>
      <c r="Q2" s="2046"/>
      <c r="R2" s="2046"/>
      <c r="S2" s="2046"/>
      <c r="T2" s="2046"/>
      <c r="U2" s="2046"/>
      <c r="V2" s="2046"/>
      <c r="W2" s="2046"/>
      <c r="X2" s="2046"/>
      <c r="Y2" s="2046"/>
      <c r="Z2" s="2046"/>
      <c r="AA2" s="2047"/>
      <c r="AB2" s="107">
        <v>1</v>
      </c>
      <c r="AC2" s="108" t="s">
        <v>1084</v>
      </c>
    </row>
    <row r="3" spans="1:29" ht="22.5" customHeight="1">
      <c r="C3" s="2058"/>
      <c r="D3" s="2058"/>
      <c r="E3" s="2058"/>
      <c r="F3" s="2059"/>
      <c r="G3" s="2059"/>
      <c r="H3" s="2059"/>
      <c r="I3" s="2059"/>
      <c r="J3" s="2059"/>
      <c r="K3" s="2060"/>
      <c r="L3" s="2060"/>
      <c r="P3" s="104" t="s">
        <v>1061</v>
      </c>
      <c r="Q3" s="105" t="s">
        <v>1063</v>
      </c>
      <c r="R3" s="94">
        <v>1</v>
      </c>
      <c r="S3" s="94">
        <v>2</v>
      </c>
      <c r="T3" s="94">
        <v>3</v>
      </c>
      <c r="U3" s="94">
        <v>4</v>
      </c>
      <c r="V3" s="94">
        <v>5</v>
      </c>
      <c r="W3" s="94">
        <v>6</v>
      </c>
      <c r="X3" s="94">
        <v>7</v>
      </c>
      <c r="Y3" s="94">
        <v>8</v>
      </c>
      <c r="Z3" s="94">
        <v>9</v>
      </c>
      <c r="AA3" s="94">
        <v>10</v>
      </c>
      <c r="AB3" s="107">
        <v>2</v>
      </c>
      <c r="AC3" s="108" t="s">
        <v>1085</v>
      </c>
    </row>
    <row r="4" spans="1:29" ht="22.5" customHeight="1">
      <c r="A4" s="2049" t="s">
        <v>26</v>
      </c>
      <c r="B4" s="2049"/>
      <c r="C4" s="2052" t="str">
        <f>工事情報入力!$C$6</f>
        <v>道路改良工事・道路橋りょう改築工事合併工事（●●・Ｒ▲-▲）（週休２日）</v>
      </c>
      <c r="D4" s="2053"/>
      <c r="E4" s="2053"/>
      <c r="F4" s="2053"/>
      <c r="P4" s="2048" t="s">
        <v>1064</v>
      </c>
      <c r="Q4" s="2048"/>
      <c r="R4" s="175"/>
      <c r="S4" s="175"/>
      <c r="T4" s="175"/>
      <c r="U4" s="175"/>
      <c r="V4" s="175"/>
      <c r="W4" s="175"/>
      <c r="X4" s="175"/>
      <c r="Y4" s="175"/>
      <c r="Z4" s="175"/>
      <c r="AA4" s="175"/>
      <c r="AB4" s="107">
        <v>3</v>
      </c>
      <c r="AC4" s="108" t="s">
        <v>1086</v>
      </c>
    </row>
    <row r="5" spans="1:29" ht="21.25" customHeight="1">
      <c r="A5" s="2049" t="s">
        <v>999</v>
      </c>
      <c r="B5" s="2049"/>
      <c r="C5" s="2050" t="str">
        <f>工事情報入力!$C$10</f>
        <v>建設　太郎</v>
      </c>
      <c r="D5" s="2051"/>
      <c r="E5" s="2051"/>
      <c r="F5" s="70" t="s">
        <v>0</v>
      </c>
      <c r="H5" s="2049" t="s">
        <v>1107</v>
      </c>
      <c r="I5" s="2049"/>
      <c r="J5" s="2049"/>
      <c r="K5" s="2049"/>
      <c r="L5" s="2068" t="str">
        <f>工事情報入力!$C$26&amp;""</f>
        <v/>
      </c>
      <c r="M5" s="2068"/>
      <c r="N5" s="2068"/>
      <c r="P5" s="2048" t="s">
        <v>1065</v>
      </c>
      <c r="Q5" s="2048"/>
      <c r="R5" s="175"/>
      <c r="S5" s="175"/>
      <c r="T5" s="175"/>
      <c r="U5" s="175"/>
      <c r="V5" s="175"/>
      <c r="W5" s="175"/>
      <c r="X5" s="175"/>
      <c r="Y5" s="175"/>
      <c r="Z5" s="175"/>
      <c r="AA5" s="175"/>
      <c r="AB5" s="107">
        <v>4</v>
      </c>
      <c r="AC5" s="108" t="s">
        <v>1087</v>
      </c>
    </row>
    <row r="6" spans="1:29" ht="12.75" customHeight="1">
      <c r="H6" s="2049" t="s">
        <v>1108</v>
      </c>
      <c r="I6" s="2049"/>
      <c r="J6" s="2049"/>
      <c r="K6" s="2049"/>
      <c r="L6" s="637"/>
      <c r="M6" s="637"/>
      <c r="N6" s="637"/>
      <c r="P6" s="2071" t="s">
        <v>1067</v>
      </c>
      <c r="Q6" s="2072"/>
      <c r="R6" s="2062"/>
      <c r="S6" s="2062"/>
      <c r="T6" s="2062"/>
      <c r="U6" s="2062"/>
      <c r="V6" s="2062"/>
      <c r="W6" s="2062"/>
      <c r="X6" s="2062"/>
      <c r="Y6" s="2062"/>
      <c r="Z6" s="2062"/>
      <c r="AA6" s="2062"/>
      <c r="AB6" s="2066">
        <v>5</v>
      </c>
      <c r="AC6" s="2070" t="s">
        <v>1088</v>
      </c>
    </row>
    <row r="7" spans="1:29" ht="12.75" customHeight="1">
      <c r="H7" s="106" t="s">
        <v>1109</v>
      </c>
      <c r="I7" s="2075" t="str">
        <f>IFERROR(INDEX(入力シート1!$A$4:$A$54, MATCH(L6, 入力シート1!$B$4:$B$54, 0)),"")</f>
        <v/>
      </c>
      <c r="J7" s="2075"/>
      <c r="K7" s="33" t="s">
        <v>1110</v>
      </c>
      <c r="L7" s="2069"/>
      <c r="M7" s="2069"/>
      <c r="N7" s="2069"/>
      <c r="P7" s="2073"/>
      <c r="Q7" s="2074"/>
      <c r="R7" s="2063"/>
      <c r="S7" s="2063"/>
      <c r="T7" s="2063"/>
      <c r="U7" s="2063"/>
      <c r="V7" s="2063"/>
      <c r="W7" s="2063"/>
      <c r="X7" s="2063"/>
      <c r="Y7" s="2063"/>
      <c r="Z7" s="2063"/>
      <c r="AA7" s="2063"/>
      <c r="AB7" s="2066"/>
      <c r="AC7" s="2070"/>
    </row>
    <row r="8" spans="1:29" ht="21.25" customHeight="1">
      <c r="H8" s="2049" t="s">
        <v>1111</v>
      </c>
      <c r="I8" s="2049"/>
      <c r="J8" s="2049"/>
      <c r="K8" s="2049"/>
      <c r="L8" s="2068" t="str">
        <f>IFERROR(VLOOKUP(L6,入力シート1!$B$5:$AM$17,3,0),"")</f>
        <v/>
      </c>
      <c r="M8" s="2068"/>
      <c r="N8" s="2068"/>
      <c r="P8" s="2048" t="s">
        <v>1080</v>
      </c>
      <c r="Q8" s="2048"/>
      <c r="R8" s="175"/>
      <c r="S8" s="175"/>
      <c r="T8" s="175"/>
      <c r="U8" s="175"/>
      <c r="V8" s="175"/>
      <c r="W8" s="175"/>
      <c r="X8" s="175"/>
      <c r="Y8" s="175"/>
      <c r="Z8" s="175"/>
      <c r="AA8" s="175"/>
      <c r="AB8" s="107">
        <v>6</v>
      </c>
      <c r="AC8" s="108" t="s">
        <v>1089</v>
      </c>
    </row>
    <row r="9" spans="1:29" ht="21.25" customHeight="1">
      <c r="H9" s="2049" t="s">
        <v>1127</v>
      </c>
      <c r="I9" s="2049"/>
      <c r="J9" s="2049"/>
      <c r="K9" s="2049"/>
      <c r="L9" s="2068" t="str">
        <f>IFERROR(VLOOKUP(L6,入力シート1!$B$5:$AM$17,6,0),"")</f>
        <v/>
      </c>
      <c r="M9" s="2068"/>
      <c r="N9" s="2068"/>
      <c r="P9" s="2048" t="s">
        <v>1068</v>
      </c>
      <c r="Q9" s="2048"/>
      <c r="R9" s="175"/>
      <c r="S9" s="175"/>
      <c r="T9" s="175"/>
      <c r="U9" s="175"/>
      <c r="V9" s="175"/>
      <c r="W9" s="175"/>
      <c r="X9" s="175"/>
      <c r="Y9" s="175"/>
      <c r="Z9" s="175"/>
      <c r="AA9" s="175"/>
      <c r="AB9" s="107">
        <v>7</v>
      </c>
      <c r="AC9" s="108" t="s">
        <v>1090</v>
      </c>
    </row>
    <row r="10" spans="1:29" ht="10.5" customHeight="1">
      <c r="P10" s="2048" t="s">
        <v>1069</v>
      </c>
      <c r="Q10" s="2048"/>
      <c r="R10" s="2061"/>
      <c r="S10" s="2061"/>
      <c r="T10" s="2061"/>
      <c r="U10" s="2061"/>
      <c r="V10" s="2061"/>
      <c r="W10" s="2061"/>
      <c r="X10" s="2061"/>
      <c r="Y10" s="2061"/>
      <c r="Z10" s="2061"/>
      <c r="AA10" s="2061"/>
      <c r="AB10" s="2066">
        <v>8</v>
      </c>
      <c r="AC10" s="2070" t="s">
        <v>1091</v>
      </c>
    </row>
    <row r="11" spans="1:29" ht="10.5" customHeight="1">
      <c r="B11" s="7" t="s">
        <v>1112</v>
      </c>
      <c r="P11" s="2048"/>
      <c r="Q11" s="2048"/>
      <c r="R11" s="2061"/>
      <c r="S11" s="2061"/>
      <c r="T11" s="2061"/>
      <c r="U11" s="2061"/>
      <c r="V11" s="2061"/>
      <c r="W11" s="2061"/>
      <c r="X11" s="2061"/>
      <c r="Y11" s="2061"/>
      <c r="Z11" s="2061"/>
      <c r="AA11" s="2061"/>
      <c r="AB11" s="2066"/>
      <c r="AC11" s="2070"/>
    </row>
    <row r="12" spans="1:29" ht="10.5" customHeight="1">
      <c r="B12" s="7" t="s">
        <v>1113</v>
      </c>
      <c r="P12" s="2048" t="s">
        <v>1070</v>
      </c>
      <c r="Q12" s="2048"/>
      <c r="R12" s="2061"/>
      <c r="S12" s="2061"/>
      <c r="T12" s="2061"/>
      <c r="U12" s="2061"/>
      <c r="V12" s="2061"/>
      <c r="W12" s="2061"/>
      <c r="X12" s="2061"/>
      <c r="Y12" s="2061"/>
      <c r="Z12" s="2061"/>
      <c r="AA12" s="2061"/>
      <c r="AB12" s="2066">
        <v>9</v>
      </c>
      <c r="AC12" s="2070" t="s">
        <v>1092</v>
      </c>
    </row>
    <row r="13" spans="1:29" ht="10.5" customHeight="1">
      <c r="P13" s="2048"/>
      <c r="Q13" s="2048"/>
      <c r="R13" s="2061"/>
      <c r="S13" s="2061"/>
      <c r="T13" s="2061"/>
      <c r="U13" s="2061"/>
      <c r="V13" s="2061"/>
      <c r="W13" s="2061"/>
      <c r="X13" s="2061"/>
      <c r="Y13" s="2061"/>
      <c r="Z13" s="2061"/>
      <c r="AA13" s="2061"/>
      <c r="AB13" s="2066"/>
      <c r="AC13" s="2070"/>
    </row>
    <row r="14" spans="1:29" ht="21.25" customHeight="1">
      <c r="A14" s="631" t="s">
        <v>1114</v>
      </c>
      <c r="B14" s="631"/>
      <c r="C14" s="631"/>
      <c r="D14" s="631"/>
      <c r="E14" s="631"/>
      <c r="F14" s="631"/>
      <c r="G14" s="631"/>
      <c r="H14" s="631"/>
      <c r="I14" s="631"/>
      <c r="J14" s="631"/>
      <c r="K14" s="631"/>
      <c r="L14" s="631"/>
      <c r="M14" s="631"/>
      <c r="N14" s="631"/>
      <c r="P14" s="2048" t="s">
        <v>1071</v>
      </c>
      <c r="Q14" s="2048"/>
      <c r="R14" s="175"/>
      <c r="S14" s="175"/>
      <c r="T14" s="175"/>
      <c r="U14" s="175"/>
      <c r="V14" s="175"/>
      <c r="W14" s="175"/>
      <c r="X14" s="175"/>
      <c r="Y14" s="175"/>
      <c r="Z14" s="175"/>
      <c r="AA14" s="175"/>
      <c r="AB14" s="107">
        <v>10</v>
      </c>
      <c r="AC14" s="108" t="s">
        <v>1093</v>
      </c>
    </row>
    <row r="15" spans="1:29" ht="21.25" customHeight="1">
      <c r="A15" s="2076" t="s">
        <v>1062</v>
      </c>
      <c r="B15" s="783" t="s">
        <v>1118</v>
      </c>
      <c r="C15" s="784"/>
      <c r="D15" s="785"/>
      <c r="E15" s="2078" t="s">
        <v>1119</v>
      </c>
      <c r="F15" s="2079"/>
      <c r="G15" s="2080"/>
      <c r="H15" s="783" t="s">
        <v>1121</v>
      </c>
      <c r="I15" s="784"/>
      <c r="J15" s="785"/>
      <c r="K15" s="2084" t="s">
        <v>1123</v>
      </c>
      <c r="L15" s="2085"/>
      <c r="M15" s="2076" t="s">
        <v>1116</v>
      </c>
      <c r="N15" s="2076" t="s">
        <v>1117</v>
      </c>
      <c r="P15" s="2048" t="s">
        <v>1072</v>
      </c>
      <c r="Q15" s="2048"/>
      <c r="R15" s="175"/>
      <c r="S15" s="175"/>
      <c r="T15" s="175"/>
      <c r="U15" s="175"/>
      <c r="V15" s="175"/>
      <c r="W15" s="175"/>
      <c r="X15" s="175"/>
      <c r="Y15" s="175"/>
      <c r="Z15" s="175"/>
      <c r="AA15" s="175"/>
      <c r="AB15" s="107">
        <v>11</v>
      </c>
      <c r="AC15" s="108" t="s">
        <v>1094</v>
      </c>
    </row>
    <row r="16" spans="1:29" ht="21.25" customHeight="1">
      <c r="A16" s="2077"/>
      <c r="B16" s="789"/>
      <c r="C16" s="790"/>
      <c r="D16" s="791"/>
      <c r="E16" s="2081" t="s">
        <v>1120</v>
      </c>
      <c r="F16" s="2082"/>
      <c r="G16" s="2083"/>
      <c r="H16" s="789" t="s">
        <v>1122</v>
      </c>
      <c r="I16" s="790"/>
      <c r="J16" s="791"/>
      <c r="K16" s="2081" t="s">
        <v>1115</v>
      </c>
      <c r="L16" s="2083"/>
      <c r="M16" s="2077"/>
      <c r="N16" s="2077"/>
      <c r="P16" s="2048" t="s">
        <v>1073</v>
      </c>
      <c r="Q16" s="2048"/>
      <c r="R16" s="175"/>
      <c r="S16" s="175"/>
      <c r="T16" s="175"/>
      <c r="U16" s="175"/>
      <c r="V16" s="175"/>
      <c r="W16" s="175"/>
      <c r="X16" s="175"/>
      <c r="Y16" s="175"/>
      <c r="Z16" s="175"/>
      <c r="AA16" s="175"/>
      <c r="AB16" s="107">
        <v>12</v>
      </c>
      <c r="AC16" s="108" t="s">
        <v>1095</v>
      </c>
    </row>
    <row r="17" spans="1:29" ht="19.75" customHeight="1">
      <c r="A17" s="1424">
        <v>1</v>
      </c>
      <c r="B17" s="2088"/>
      <c r="C17" s="2088"/>
      <c r="D17" s="2088"/>
      <c r="E17" s="2089"/>
      <c r="F17" s="2089"/>
      <c r="G17" s="2089"/>
      <c r="H17" s="2087"/>
      <c r="I17" s="2087"/>
      <c r="J17" s="2087"/>
      <c r="K17" s="2086" t="s">
        <v>1347</v>
      </c>
      <c r="L17" s="2086"/>
      <c r="M17" s="2087"/>
      <c r="N17" s="2087"/>
      <c r="P17" s="2048" t="s">
        <v>1074</v>
      </c>
      <c r="Q17" s="2048"/>
      <c r="R17" s="175"/>
      <c r="S17" s="175"/>
      <c r="T17" s="175"/>
      <c r="U17" s="175"/>
      <c r="V17" s="175"/>
      <c r="W17" s="175"/>
      <c r="X17" s="175"/>
      <c r="Y17" s="175"/>
      <c r="Z17" s="175"/>
      <c r="AA17" s="175"/>
      <c r="AB17" s="107">
        <v>13</v>
      </c>
      <c r="AC17" s="108" t="s">
        <v>1096</v>
      </c>
    </row>
    <row r="18" spans="1:29" ht="19.75" customHeight="1">
      <c r="A18" s="1424"/>
      <c r="B18" s="2088"/>
      <c r="C18" s="2088"/>
      <c r="D18" s="2088"/>
      <c r="E18" s="2090"/>
      <c r="F18" s="2090"/>
      <c r="G18" s="2090"/>
      <c r="H18" s="2091"/>
      <c r="I18" s="2091"/>
      <c r="J18" s="2091"/>
      <c r="K18" s="2086" t="s">
        <v>1347</v>
      </c>
      <c r="L18" s="2086"/>
      <c r="M18" s="2087"/>
      <c r="N18" s="2087"/>
      <c r="P18" s="2048" t="s">
        <v>1075</v>
      </c>
      <c r="Q18" s="2048"/>
      <c r="R18" s="175"/>
      <c r="S18" s="175"/>
      <c r="T18" s="175"/>
      <c r="U18" s="175"/>
      <c r="V18" s="175"/>
      <c r="W18" s="175"/>
      <c r="X18" s="175"/>
      <c r="Y18" s="175"/>
      <c r="Z18" s="175"/>
      <c r="AA18" s="175"/>
      <c r="AB18" s="107">
        <v>14</v>
      </c>
      <c r="AC18" s="108" t="s">
        <v>1097</v>
      </c>
    </row>
    <row r="19" spans="1:29" ht="19.75" customHeight="1">
      <c r="A19" s="1424">
        <v>2</v>
      </c>
      <c r="B19" s="2088"/>
      <c r="C19" s="2088"/>
      <c r="D19" s="2088"/>
      <c r="E19" s="2089"/>
      <c r="F19" s="2089"/>
      <c r="G19" s="2089"/>
      <c r="H19" s="2087"/>
      <c r="I19" s="2087"/>
      <c r="J19" s="2087"/>
      <c r="K19" s="2086" t="s">
        <v>1347</v>
      </c>
      <c r="L19" s="2086"/>
      <c r="M19" s="2087"/>
      <c r="N19" s="2087"/>
      <c r="P19" s="2048" t="s">
        <v>1076</v>
      </c>
      <c r="Q19" s="2048"/>
      <c r="R19" s="175"/>
      <c r="S19" s="175"/>
      <c r="T19" s="175"/>
      <c r="U19" s="175"/>
      <c r="V19" s="175"/>
      <c r="W19" s="175"/>
      <c r="X19" s="175"/>
      <c r="Y19" s="175"/>
      <c r="Z19" s="175"/>
      <c r="AA19" s="175"/>
      <c r="AB19" s="107">
        <v>15</v>
      </c>
      <c r="AC19" s="108" t="s">
        <v>1098</v>
      </c>
    </row>
    <row r="20" spans="1:29" ht="19.75" customHeight="1">
      <c r="A20" s="1424"/>
      <c r="B20" s="2088"/>
      <c r="C20" s="2088"/>
      <c r="D20" s="2088"/>
      <c r="E20" s="2090"/>
      <c r="F20" s="2090"/>
      <c r="G20" s="2090"/>
      <c r="H20" s="2091"/>
      <c r="I20" s="2091"/>
      <c r="J20" s="2091"/>
      <c r="K20" s="2086" t="s">
        <v>1347</v>
      </c>
      <c r="L20" s="2086"/>
      <c r="M20" s="2087"/>
      <c r="N20" s="2087"/>
      <c r="P20" s="2048" t="s">
        <v>1077</v>
      </c>
      <c r="Q20" s="2048"/>
      <c r="R20" s="175"/>
      <c r="S20" s="175"/>
      <c r="T20" s="175"/>
      <c r="U20" s="175"/>
      <c r="V20" s="175"/>
      <c r="W20" s="175"/>
      <c r="X20" s="175"/>
      <c r="Y20" s="175"/>
      <c r="Z20" s="175"/>
      <c r="AA20" s="175"/>
      <c r="AB20" s="107">
        <v>16</v>
      </c>
      <c r="AC20" s="108" t="s">
        <v>1099</v>
      </c>
    </row>
    <row r="21" spans="1:29" ht="19.75" customHeight="1">
      <c r="A21" s="1424">
        <v>3</v>
      </c>
      <c r="B21" s="2092"/>
      <c r="C21" s="2088"/>
      <c r="D21" s="2088"/>
      <c r="E21" s="2089"/>
      <c r="F21" s="2089"/>
      <c r="G21" s="2089"/>
      <c r="H21" s="2087"/>
      <c r="I21" s="2087"/>
      <c r="J21" s="2087"/>
      <c r="K21" s="2086" t="s">
        <v>1244</v>
      </c>
      <c r="L21" s="2086"/>
      <c r="M21" s="2087"/>
      <c r="N21" s="2087"/>
      <c r="P21" s="2048" t="s">
        <v>1078</v>
      </c>
      <c r="Q21" s="2048"/>
      <c r="R21" s="175"/>
      <c r="S21" s="175"/>
      <c r="T21" s="175"/>
      <c r="U21" s="175"/>
      <c r="V21" s="175"/>
      <c r="W21" s="175"/>
      <c r="X21" s="175"/>
      <c r="Y21" s="175"/>
      <c r="Z21" s="175"/>
      <c r="AA21" s="175"/>
      <c r="AB21" s="107">
        <v>17</v>
      </c>
      <c r="AC21" s="108" t="s">
        <v>1100</v>
      </c>
    </row>
    <row r="22" spans="1:29" ht="19.75" customHeight="1">
      <c r="A22" s="1424"/>
      <c r="B22" s="2088"/>
      <c r="C22" s="2088"/>
      <c r="D22" s="2088"/>
      <c r="E22" s="2090"/>
      <c r="F22" s="2090"/>
      <c r="G22" s="2090"/>
      <c r="H22" s="2091"/>
      <c r="I22" s="2091"/>
      <c r="J22" s="2091"/>
      <c r="K22" s="2086" t="s">
        <v>1106</v>
      </c>
      <c r="L22" s="2086"/>
      <c r="M22" s="2087"/>
      <c r="N22" s="2087"/>
      <c r="P22" s="2048" t="s">
        <v>1081</v>
      </c>
      <c r="Q22" s="2048"/>
      <c r="R22" s="175"/>
      <c r="S22" s="175"/>
      <c r="T22" s="175"/>
      <c r="U22" s="175"/>
      <c r="V22" s="175"/>
      <c r="W22" s="175"/>
      <c r="X22" s="175"/>
      <c r="Y22" s="175"/>
      <c r="Z22" s="175"/>
      <c r="AA22" s="175"/>
      <c r="AB22" s="107">
        <v>18</v>
      </c>
      <c r="AC22" s="108" t="s">
        <v>1101</v>
      </c>
    </row>
    <row r="23" spans="1:29" ht="19.75" customHeight="1">
      <c r="A23" s="1424">
        <v>4</v>
      </c>
      <c r="B23" s="2092"/>
      <c r="C23" s="2088"/>
      <c r="D23" s="2088"/>
      <c r="E23" s="2089"/>
      <c r="F23" s="2089"/>
      <c r="G23" s="2089"/>
      <c r="H23" s="2087"/>
      <c r="I23" s="2087"/>
      <c r="J23" s="2087"/>
      <c r="K23" s="2086" t="s">
        <v>1244</v>
      </c>
      <c r="L23" s="2086"/>
      <c r="M23" s="2087"/>
      <c r="N23" s="2087"/>
      <c r="P23" s="2048" t="s">
        <v>1079</v>
      </c>
      <c r="Q23" s="2048"/>
      <c r="R23" s="175"/>
      <c r="S23" s="175"/>
      <c r="T23" s="175"/>
      <c r="U23" s="175"/>
      <c r="V23" s="175"/>
      <c r="W23" s="175"/>
      <c r="X23" s="175"/>
      <c r="Y23" s="175"/>
      <c r="Z23" s="175"/>
      <c r="AA23" s="175"/>
      <c r="AB23" s="107">
        <v>19</v>
      </c>
      <c r="AC23" s="108" t="s">
        <v>1102</v>
      </c>
    </row>
    <row r="24" spans="1:29" ht="19.75" customHeight="1">
      <c r="A24" s="1424"/>
      <c r="B24" s="2088"/>
      <c r="C24" s="2088"/>
      <c r="D24" s="2088"/>
      <c r="E24" s="2090"/>
      <c r="F24" s="2090"/>
      <c r="G24" s="2090"/>
      <c r="H24" s="2091"/>
      <c r="I24" s="2091"/>
      <c r="J24" s="2091"/>
      <c r="K24" s="2086" t="s">
        <v>1106</v>
      </c>
      <c r="L24" s="2086"/>
      <c r="M24" s="2087"/>
      <c r="N24" s="2087"/>
      <c r="P24" s="2048" t="s">
        <v>1082</v>
      </c>
      <c r="Q24" s="2048"/>
      <c r="R24" s="175"/>
      <c r="S24" s="175"/>
      <c r="T24" s="175"/>
      <c r="U24" s="175"/>
      <c r="V24" s="175"/>
      <c r="W24" s="175"/>
      <c r="X24" s="175"/>
      <c r="Y24" s="175"/>
      <c r="Z24" s="175"/>
      <c r="AA24" s="175"/>
      <c r="AB24" s="107">
        <v>20</v>
      </c>
      <c r="AC24" s="108" t="s">
        <v>1103</v>
      </c>
    </row>
    <row r="25" spans="1:29" ht="19.75" customHeight="1">
      <c r="A25" s="1424">
        <v>5</v>
      </c>
      <c r="B25" s="2092"/>
      <c r="C25" s="2088"/>
      <c r="D25" s="2088"/>
      <c r="E25" s="2089"/>
      <c r="F25" s="2089"/>
      <c r="G25" s="2089"/>
      <c r="H25" s="2087"/>
      <c r="I25" s="2087"/>
      <c r="J25" s="2087"/>
      <c r="K25" s="2086" t="s">
        <v>1244</v>
      </c>
      <c r="L25" s="2086"/>
      <c r="M25" s="2087"/>
      <c r="N25" s="2087"/>
      <c r="P25" s="2054" t="s">
        <v>1083</v>
      </c>
      <c r="Q25" s="2055"/>
      <c r="R25" s="2055"/>
      <c r="S25" s="2055"/>
      <c r="T25" s="2055"/>
      <c r="U25" s="2055"/>
      <c r="V25" s="2055"/>
      <c r="W25" s="2055"/>
      <c r="X25" s="2055"/>
      <c r="Y25" s="2055"/>
      <c r="Z25" s="2055"/>
      <c r="AA25" s="2056"/>
      <c r="AB25" s="106"/>
      <c r="AC25" s="34"/>
    </row>
    <row r="26" spans="1:29" ht="19.75" customHeight="1">
      <c r="A26" s="1424"/>
      <c r="B26" s="2088"/>
      <c r="C26" s="2088"/>
      <c r="D26" s="2088"/>
      <c r="E26" s="2090"/>
      <c r="F26" s="2090"/>
      <c r="G26" s="2090"/>
      <c r="H26" s="2091"/>
      <c r="I26" s="2091"/>
      <c r="J26" s="2091"/>
      <c r="K26" s="2086" t="s">
        <v>1106</v>
      </c>
      <c r="L26" s="2086"/>
      <c r="M26" s="2087"/>
      <c r="N26" s="2087"/>
      <c r="P26" s="2067" t="s">
        <v>1066</v>
      </c>
      <c r="Q26" s="2067"/>
      <c r="R26" s="175"/>
      <c r="S26" s="175"/>
      <c r="T26" s="175"/>
      <c r="U26" s="175"/>
      <c r="V26" s="175"/>
      <c r="W26" s="175"/>
      <c r="X26" s="175"/>
      <c r="Y26" s="175"/>
      <c r="Z26" s="175"/>
      <c r="AA26" s="175"/>
      <c r="AB26" s="106"/>
      <c r="AC26" s="34"/>
    </row>
    <row r="27" spans="1:29" ht="19.75" customHeight="1">
      <c r="A27" s="1424">
        <v>6</v>
      </c>
      <c r="B27" s="2092"/>
      <c r="C27" s="2088"/>
      <c r="D27" s="2088"/>
      <c r="E27" s="2089"/>
      <c r="F27" s="2089"/>
      <c r="G27" s="2089"/>
      <c r="H27" s="2087"/>
      <c r="I27" s="2087"/>
      <c r="J27" s="2087"/>
      <c r="K27" s="2086" t="s">
        <v>1106</v>
      </c>
      <c r="L27" s="2086"/>
      <c r="M27" s="2087"/>
      <c r="N27" s="2087"/>
      <c r="P27" s="2067" t="s">
        <v>1066</v>
      </c>
      <c r="Q27" s="2067"/>
      <c r="R27" s="175"/>
      <c r="S27" s="175"/>
      <c r="T27" s="175"/>
      <c r="U27" s="175"/>
      <c r="V27" s="175"/>
      <c r="W27" s="175"/>
      <c r="X27" s="175"/>
      <c r="Y27" s="175"/>
      <c r="Z27" s="175"/>
      <c r="AA27" s="175"/>
      <c r="AB27" s="106"/>
      <c r="AC27" s="34"/>
    </row>
    <row r="28" spans="1:29" ht="19.75" customHeight="1">
      <c r="A28" s="1424"/>
      <c r="B28" s="2088"/>
      <c r="C28" s="2088"/>
      <c r="D28" s="2088"/>
      <c r="E28" s="2090"/>
      <c r="F28" s="2090"/>
      <c r="G28" s="2090"/>
      <c r="H28" s="2091"/>
      <c r="I28" s="2091"/>
      <c r="J28" s="2091"/>
      <c r="K28" s="2086" t="s">
        <v>1106</v>
      </c>
      <c r="L28" s="2086"/>
      <c r="M28" s="2087"/>
      <c r="N28" s="2087"/>
      <c r="P28" s="2067" t="s">
        <v>1066</v>
      </c>
      <c r="Q28" s="2067"/>
      <c r="R28" s="175"/>
      <c r="S28" s="175"/>
      <c r="T28" s="175"/>
      <c r="U28" s="175"/>
      <c r="V28" s="175"/>
      <c r="W28" s="175"/>
      <c r="X28" s="175"/>
      <c r="Y28" s="175"/>
      <c r="Z28" s="175"/>
      <c r="AA28" s="175"/>
      <c r="AB28" s="106"/>
      <c r="AC28" s="34"/>
    </row>
    <row r="29" spans="1:29" ht="19.75" customHeight="1">
      <c r="A29" s="1424">
        <v>7</v>
      </c>
      <c r="B29" s="2088"/>
      <c r="C29" s="2088"/>
      <c r="D29" s="2088"/>
      <c r="E29" s="2089"/>
      <c r="F29" s="2089"/>
      <c r="G29" s="2089"/>
      <c r="H29" s="2087"/>
      <c r="I29" s="2087"/>
      <c r="J29" s="2087"/>
      <c r="K29" s="2086" t="s">
        <v>1106</v>
      </c>
      <c r="L29" s="2086"/>
      <c r="M29" s="2087"/>
      <c r="N29" s="2087"/>
      <c r="P29" s="2067" t="s">
        <v>1066</v>
      </c>
      <c r="Q29" s="2067"/>
      <c r="R29" s="175"/>
      <c r="S29" s="175"/>
      <c r="T29" s="175"/>
      <c r="U29" s="175"/>
      <c r="V29" s="175"/>
      <c r="W29" s="175"/>
      <c r="X29" s="175"/>
      <c r="Y29" s="175"/>
      <c r="Z29" s="175"/>
      <c r="AA29" s="175"/>
      <c r="AB29" s="106"/>
      <c r="AC29" s="34"/>
    </row>
    <row r="30" spans="1:29" ht="19.75" customHeight="1">
      <c r="A30" s="1424"/>
      <c r="B30" s="2088"/>
      <c r="C30" s="2088"/>
      <c r="D30" s="2088"/>
      <c r="E30" s="2090"/>
      <c r="F30" s="2090"/>
      <c r="G30" s="2090"/>
      <c r="H30" s="2091"/>
      <c r="I30" s="2091"/>
      <c r="J30" s="2091"/>
      <c r="K30" s="2086" t="s">
        <v>1106</v>
      </c>
      <c r="L30" s="2086"/>
      <c r="M30" s="2087"/>
      <c r="N30" s="2087"/>
      <c r="P30" s="2067" t="s">
        <v>1066</v>
      </c>
      <c r="Q30" s="2067"/>
      <c r="R30" s="175"/>
      <c r="S30" s="175"/>
      <c r="T30" s="175"/>
      <c r="U30" s="175"/>
      <c r="V30" s="175"/>
      <c r="W30" s="175"/>
      <c r="X30" s="175"/>
      <c r="Y30" s="175"/>
      <c r="Z30" s="175"/>
      <c r="AA30" s="175"/>
      <c r="AB30" s="106"/>
      <c r="AC30" s="34"/>
    </row>
    <row r="31" spans="1:29" ht="19.75" customHeight="1">
      <c r="A31" s="1424">
        <v>8</v>
      </c>
      <c r="B31" s="2092"/>
      <c r="C31" s="2088"/>
      <c r="D31" s="2088"/>
      <c r="E31" s="2089"/>
      <c r="F31" s="2089"/>
      <c r="G31" s="2089"/>
      <c r="H31" s="2087"/>
      <c r="I31" s="2087"/>
      <c r="J31" s="2087"/>
      <c r="K31" s="2086" t="s">
        <v>1106</v>
      </c>
      <c r="L31" s="2086"/>
      <c r="M31" s="2087"/>
      <c r="N31" s="2087"/>
      <c r="P31" s="2067" t="s">
        <v>1066</v>
      </c>
      <c r="Q31" s="2067"/>
      <c r="R31" s="175"/>
      <c r="S31" s="175"/>
      <c r="T31" s="175"/>
      <c r="U31" s="175"/>
      <c r="V31" s="175"/>
      <c r="W31" s="175"/>
      <c r="X31" s="175"/>
      <c r="Y31" s="175"/>
      <c r="Z31" s="175"/>
      <c r="AA31" s="175"/>
      <c r="AB31" s="106"/>
      <c r="AC31" s="34"/>
    </row>
    <row r="32" spans="1:29" ht="19.75" customHeight="1">
      <c r="A32" s="1424"/>
      <c r="B32" s="2088"/>
      <c r="C32" s="2088"/>
      <c r="D32" s="2088"/>
      <c r="E32" s="2090"/>
      <c r="F32" s="2090"/>
      <c r="G32" s="2090"/>
      <c r="H32" s="2091"/>
      <c r="I32" s="2091"/>
      <c r="J32" s="2091"/>
      <c r="K32" s="2086" t="s">
        <v>1106</v>
      </c>
      <c r="L32" s="2086"/>
      <c r="M32" s="2087"/>
      <c r="N32" s="2087"/>
      <c r="P32" s="29" t="s">
        <v>1128</v>
      </c>
      <c r="Q32" s="29"/>
      <c r="R32" s="8"/>
      <c r="S32" s="8"/>
      <c r="T32" s="8"/>
      <c r="U32" s="8"/>
      <c r="V32" s="8"/>
      <c r="W32" s="8"/>
      <c r="X32" s="8"/>
      <c r="Y32" s="8"/>
      <c r="Z32" s="8"/>
      <c r="AA32" s="8"/>
    </row>
    <row r="33" spans="1:27" ht="19.75" customHeight="1">
      <c r="A33" s="1424">
        <v>9</v>
      </c>
      <c r="B33" s="2092"/>
      <c r="C33" s="2088"/>
      <c r="D33" s="2088"/>
      <c r="E33" s="2089"/>
      <c r="F33" s="2089"/>
      <c r="G33" s="2089"/>
      <c r="H33" s="2087"/>
      <c r="I33" s="2087"/>
      <c r="J33" s="2087"/>
      <c r="K33" s="2086" t="s">
        <v>1106</v>
      </c>
      <c r="L33" s="2086"/>
      <c r="M33" s="2087"/>
      <c r="N33" s="2087"/>
      <c r="P33" s="29" t="s">
        <v>1129</v>
      </c>
      <c r="Q33" s="29"/>
      <c r="R33" s="8"/>
      <c r="S33" s="8"/>
      <c r="T33" s="8"/>
      <c r="U33" s="8"/>
      <c r="V33" s="8"/>
      <c r="W33" s="8"/>
      <c r="X33" s="8"/>
      <c r="Y33" s="8"/>
      <c r="Z33" s="8"/>
      <c r="AA33" s="8"/>
    </row>
    <row r="34" spans="1:27" ht="19.75" customHeight="1">
      <c r="A34" s="1424"/>
      <c r="B34" s="2088"/>
      <c r="C34" s="2088"/>
      <c r="D34" s="2088"/>
      <c r="E34" s="2090"/>
      <c r="F34" s="2090"/>
      <c r="G34" s="2090"/>
      <c r="H34" s="2091"/>
      <c r="I34" s="2091"/>
      <c r="J34" s="2091"/>
      <c r="K34" s="2086" t="s">
        <v>1106</v>
      </c>
      <c r="L34" s="2086"/>
      <c r="M34" s="2087"/>
      <c r="N34" s="2087"/>
      <c r="P34" s="29" t="s">
        <v>1130</v>
      </c>
      <c r="Q34" s="29"/>
      <c r="R34" s="8"/>
      <c r="S34" s="8"/>
      <c r="T34" s="8"/>
      <c r="U34" s="8"/>
      <c r="V34" s="8"/>
      <c r="W34" s="8"/>
      <c r="X34" s="8"/>
      <c r="Y34" s="8"/>
      <c r="Z34" s="8"/>
      <c r="AA34" s="8"/>
    </row>
    <row r="35" spans="1:27" ht="19.75" customHeight="1">
      <c r="A35" s="1424">
        <v>10</v>
      </c>
      <c r="B35" s="2092"/>
      <c r="C35" s="2088"/>
      <c r="D35" s="2088"/>
      <c r="E35" s="2089"/>
      <c r="F35" s="2089"/>
      <c r="G35" s="2089"/>
      <c r="H35" s="2087"/>
      <c r="I35" s="2087"/>
      <c r="J35" s="2087"/>
      <c r="K35" s="2086" t="s">
        <v>1106</v>
      </c>
      <c r="L35" s="2086"/>
      <c r="M35" s="2087"/>
      <c r="N35" s="2087"/>
      <c r="P35" s="29" t="s">
        <v>1131</v>
      </c>
      <c r="Q35" s="29"/>
      <c r="R35" s="8"/>
      <c r="S35" s="8"/>
      <c r="T35" s="8"/>
      <c r="U35" s="8"/>
      <c r="V35" s="8"/>
      <c r="W35" s="8"/>
      <c r="X35" s="8"/>
      <c r="Y35" s="8"/>
      <c r="Z35" s="8"/>
      <c r="AA35" s="8"/>
    </row>
    <row r="36" spans="1:27" ht="19.75" customHeight="1">
      <c r="A36" s="2076"/>
      <c r="B36" s="2106"/>
      <c r="C36" s="2106"/>
      <c r="D36" s="2106"/>
      <c r="E36" s="2103"/>
      <c r="F36" s="2103"/>
      <c r="G36" s="2103"/>
      <c r="H36" s="2104"/>
      <c r="I36" s="2104"/>
      <c r="J36" s="2104"/>
      <c r="K36" s="2105" t="s">
        <v>1106</v>
      </c>
      <c r="L36" s="2105"/>
      <c r="M36" s="1436"/>
      <c r="N36" s="1436"/>
      <c r="P36" s="29" t="s">
        <v>1132</v>
      </c>
      <c r="Q36" s="29"/>
      <c r="R36" s="8"/>
      <c r="S36" s="8"/>
      <c r="T36" s="8"/>
      <c r="U36" s="8"/>
      <c r="V36" s="8"/>
      <c r="W36" s="8"/>
      <c r="X36" s="8"/>
      <c r="Y36" s="8"/>
      <c r="Z36" s="8"/>
      <c r="AA36" s="8"/>
    </row>
    <row r="37" spans="1:27" ht="19.75" customHeight="1">
      <c r="A37" s="2084" t="s">
        <v>1124</v>
      </c>
      <c r="B37" s="1481"/>
      <c r="C37" s="1481"/>
      <c r="D37" s="2085"/>
      <c r="E37" s="2101"/>
      <c r="F37" s="2101"/>
      <c r="G37" s="2101"/>
      <c r="H37" s="2101"/>
      <c r="I37" s="2101"/>
      <c r="J37" s="2101"/>
      <c r="K37" s="2101"/>
      <c r="L37" s="2101"/>
      <c r="M37" s="2101"/>
      <c r="N37" s="2102"/>
    </row>
    <row r="38" spans="1:27" ht="19.75" customHeight="1">
      <c r="A38" s="2097" t="s">
        <v>1125</v>
      </c>
      <c r="B38" s="1482"/>
      <c r="C38" s="1482"/>
      <c r="D38" s="2098"/>
      <c r="E38" s="2093"/>
      <c r="F38" s="2093"/>
      <c r="G38" s="2093"/>
      <c r="H38" s="2093"/>
      <c r="I38" s="2093"/>
      <c r="J38" s="2093"/>
      <c r="K38" s="2093"/>
      <c r="L38" s="2093"/>
      <c r="M38" s="2093"/>
      <c r="N38" s="2094"/>
    </row>
    <row r="39" spans="1:27" ht="19.75" customHeight="1">
      <c r="A39" s="2097" t="s">
        <v>1126</v>
      </c>
      <c r="B39" s="1482"/>
      <c r="C39" s="1482"/>
      <c r="D39" s="2098"/>
      <c r="E39" s="2093"/>
      <c r="F39" s="2093"/>
      <c r="G39" s="2093"/>
      <c r="H39" s="2093"/>
      <c r="I39" s="2093"/>
      <c r="J39" s="2093"/>
      <c r="K39" s="2093"/>
      <c r="L39" s="2093"/>
      <c r="M39" s="2093"/>
      <c r="N39" s="2094"/>
    </row>
    <row r="40" spans="1:27" ht="19.75" customHeight="1">
      <c r="A40" s="2099"/>
      <c r="B40" s="1483"/>
      <c r="C40" s="1483"/>
      <c r="D40" s="2100"/>
      <c r="E40" s="2095"/>
      <c r="F40" s="2095"/>
      <c r="G40" s="2095"/>
      <c r="H40" s="2095"/>
      <c r="I40" s="2095"/>
      <c r="J40" s="2095"/>
      <c r="K40" s="2095"/>
      <c r="L40" s="2095"/>
      <c r="M40" s="2095"/>
      <c r="N40" s="2096"/>
    </row>
    <row r="41" spans="1:27" ht="19.75" customHeight="1"/>
    <row r="42" spans="1:27" ht="19.75" customHeight="1"/>
  </sheetData>
  <sheetProtection algorithmName="SHA-512" hashValue="nsyf9kAMw745eKHdqcnPAq8AuslyhZDXHYg61RK/esv39Aqxo3fdRJsRX80aZz/ZsQl1M4ZMmXEi2lCEWOF82g==" saltValue="g9DCOgxKvmQ9KLPm6lkAaQ==" spinCount="100000" sheet="1" scenarios="1" formatCells="0" selectLockedCells="1"/>
  <mergeCells count="203">
    <mergeCell ref="E39:N39"/>
    <mergeCell ref="E40:N40"/>
    <mergeCell ref="A37:D37"/>
    <mergeCell ref="A38:D38"/>
    <mergeCell ref="A39:D39"/>
    <mergeCell ref="A40:D40"/>
    <mergeCell ref="E37:N37"/>
    <mergeCell ref="E38:N38"/>
    <mergeCell ref="M35:M36"/>
    <mergeCell ref="N35:N36"/>
    <mergeCell ref="E36:G36"/>
    <mergeCell ref="H36:J36"/>
    <mergeCell ref="K36:L36"/>
    <mergeCell ref="A35:A36"/>
    <mergeCell ref="B35:D36"/>
    <mergeCell ref="E35:G35"/>
    <mergeCell ref="H35:J35"/>
    <mergeCell ref="K35:L35"/>
    <mergeCell ref="M33:M34"/>
    <mergeCell ref="N33:N34"/>
    <mergeCell ref="E34:G34"/>
    <mergeCell ref="H34:J34"/>
    <mergeCell ref="K34:L34"/>
    <mergeCell ref="A33:A34"/>
    <mergeCell ref="B33:D34"/>
    <mergeCell ref="E33:G33"/>
    <mergeCell ref="H33:J33"/>
    <mergeCell ref="K33:L33"/>
    <mergeCell ref="M31:M32"/>
    <mergeCell ref="N31:N32"/>
    <mergeCell ref="E32:G32"/>
    <mergeCell ref="H32:J32"/>
    <mergeCell ref="K32:L32"/>
    <mergeCell ref="A31:A32"/>
    <mergeCell ref="B31:D32"/>
    <mergeCell ref="E31:G31"/>
    <mergeCell ref="H31:J31"/>
    <mergeCell ref="K31:L31"/>
    <mergeCell ref="M29:M30"/>
    <mergeCell ref="N29:N30"/>
    <mergeCell ref="E30:G30"/>
    <mergeCell ref="H30:J30"/>
    <mergeCell ref="K30:L30"/>
    <mergeCell ref="A29:A30"/>
    <mergeCell ref="B29:D30"/>
    <mergeCell ref="E29:G29"/>
    <mergeCell ref="H29:J29"/>
    <mergeCell ref="K29:L29"/>
    <mergeCell ref="M27:M28"/>
    <mergeCell ref="N27:N28"/>
    <mergeCell ref="E28:G28"/>
    <mergeCell ref="H28:J28"/>
    <mergeCell ref="K28:L28"/>
    <mergeCell ref="A27:A28"/>
    <mergeCell ref="B27:D28"/>
    <mergeCell ref="E27:G27"/>
    <mergeCell ref="H27:J27"/>
    <mergeCell ref="K27:L27"/>
    <mergeCell ref="M25:M26"/>
    <mergeCell ref="N25:N26"/>
    <mergeCell ref="E26:G26"/>
    <mergeCell ref="H26:J26"/>
    <mergeCell ref="K26:L26"/>
    <mergeCell ref="A25:A26"/>
    <mergeCell ref="B25:D26"/>
    <mergeCell ref="E25:G25"/>
    <mergeCell ref="H25:J25"/>
    <mergeCell ref="K25:L25"/>
    <mergeCell ref="M23:M24"/>
    <mergeCell ref="N23:N24"/>
    <mergeCell ref="E24:G24"/>
    <mergeCell ref="H24:J24"/>
    <mergeCell ref="K24:L24"/>
    <mergeCell ref="A23:A24"/>
    <mergeCell ref="B23:D24"/>
    <mergeCell ref="E23:G23"/>
    <mergeCell ref="H23:J23"/>
    <mergeCell ref="K23:L23"/>
    <mergeCell ref="M21:M22"/>
    <mergeCell ref="N21:N22"/>
    <mergeCell ref="E22:G22"/>
    <mergeCell ref="H22:J22"/>
    <mergeCell ref="K22:L22"/>
    <mergeCell ref="A21:A22"/>
    <mergeCell ref="B21:D22"/>
    <mergeCell ref="E21:G21"/>
    <mergeCell ref="H21:J21"/>
    <mergeCell ref="K21:L21"/>
    <mergeCell ref="K17:L17"/>
    <mergeCell ref="K18:L18"/>
    <mergeCell ref="M17:M18"/>
    <mergeCell ref="N17:N18"/>
    <mergeCell ref="A19:A20"/>
    <mergeCell ref="B19:D20"/>
    <mergeCell ref="E19:G19"/>
    <mergeCell ref="H19:J19"/>
    <mergeCell ref="K19:L19"/>
    <mergeCell ref="M19:M20"/>
    <mergeCell ref="N19:N20"/>
    <mergeCell ref="E20:G20"/>
    <mergeCell ref="H20:J20"/>
    <mergeCell ref="K20:L20"/>
    <mergeCell ref="A17:A18"/>
    <mergeCell ref="B17:D18"/>
    <mergeCell ref="E17:G17"/>
    <mergeCell ref="E18:G18"/>
    <mergeCell ref="H17:J17"/>
    <mergeCell ref="H18:J18"/>
    <mergeCell ref="A14:N14"/>
    <mergeCell ref="A15:A16"/>
    <mergeCell ref="B15:D16"/>
    <mergeCell ref="M15:M16"/>
    <mergeCell ref="N15:N16"/>
    <mergeCell ref="E15:G15"/>
    <mergeCell ref="E16:G16"/>
    <mergeCell ref="H15:J15"/>
    <mergeCell ref="H16:J16"/>
    <mergeCell ref="K15:L15"/>
    <mergeCell ref="K16:L16"/>
    <mergeCell ref="H8:K8"/>
    <mergeCell ref="H9:K9"/>
    <mergeCell ref="L5:N5"/>
    <mergeCell ref="L6:N7"/>
    <mergeCell ref="L8:N8"/>
    <mergeCell ref="L9:N9"/>
    <mergeCell ref="AC6:AC7"/>
    <mergeCell ref="AC10:AC11"/>
    <mergeCell ref="AC12:AC13"/>
    <mergeCell ref="Y12:Y13"/>
    <mergeCell ref="Z12:Z13"/>
    <mergeCell ref="AA12:AA13"/>
    <mergeCell ref="AA6:AA7"/>
    <mergeCell ref="AA10:AA11"/>
    <mergeCell ref="W6:W7"/>
    <mergeCell ref="X6:X7"/>
    <mergeCell ref="P6:Q7"/>
    <mergeCell ref="R6:R7"/>
    <mergeCell ref="S6:S7"/>
    <mergeCell ref="I7:J7"/>
    <mergeCell ref="AB1:AC1"/>
    <mergeCell ref="V1:Y1"/>
    <mergeCell ref="P25:AA25"/>
    <mergeCell ref="AB6:AB7"/>
    <mergeCell ref="AB10:AB11"/>
    <mergeCell ref="AB12:AB13"/>
    <mergeCell ref="P30:Q30"/>
    <mergeCell ref="P31:Q31"/>
    <mergeCell ref="P26:Q26"/>
    <mergeCell ref="P27:Q27"/>
    <mergeCell ref="P28:Q28"/>
    <mergeCell ref="P29:Q29"/>
    <mergeCell ref="P20:Q20"/>
    <mergeCell ref="P21:Q21"/>
    <mergeCell ref="P22:Q22"/>
    <mergeCell ref="P23:Q23"/>
    <mergeCell ref="P24:Q24"/>
    <mergeCell ref="P15:Q15"/>
    <mergeCell ref="P16:Q16"/>
    <mergeCell ref="P17:Q17"/>
    <mergeCell ref="P18:Q18"/>
    <mergeCell ref="P19:Q19"/>
    <mergeCell ref="W12:W13"/>
    <mergeCell ref="X12:X13"/>
    <mergeCell ref="P14:Q14"/>
    <mergeCell ref="R10:R11"/>
    <mergeCell ref="R12:R13"/>
    <mergeCell ref="S10:S11"/>
    <mergeCell ref="T10:T11"/>
    <mergeCell ref="S12:S13"/>
    <mergeCell ref="T12:T13"/>
    <mergeCell ref="Y6:Y7"/>
    <mergeCell ref="Z6:Z7"/>
    <mergeCell ref="P10:Q11"/>
    <mergeCell ref="P12:Q13"/>
    <mergeCell ref="P8:Q8"/>
    <mergeCell ref="P9:Q9"/>
    <mergeCell ref="U10:U11"/>
    <mergeCell ref="V10:V11"/>
    <mergeCell ref="W10:W11"/>
    <mergeCell ref="X10:X11"/>
    <mergeCell ref="Y10:Y11"/>
    <mergeCell ref="Z10:Z11"/>
    <mergeCell ref="U12:U13"/>
    <mergeCell ref="V12:V13"/>
    <mergeCell ref="T6:T7"/>
    <mergeCell ref="U6:U7"/>
    <mergeCell ref="V6:V7"/>
    <mergeCell ref="P1:R1"/>
    <mergeCell ref="P2:AA2"/>
    <mergeCell ref="P4:Q4"/>
    <mergeCell ref="P5:Q5"/>
    <mergeCell ref="A4:B4"/>
    <mergeCell ref="A5:B5"/>
    <mergeCell ref="C5:E5"/>
    <mergeCell ref="H6:K6"/>
    <mergeCell ref="H5:K5"/>
    <mergeCell ref="C4:F4"/>
    <mergeCell ref="A1:C1"/>
    <mergeCell ref="M1:N1"/>
    <mergeCell ref="C2:E3"/>
    <mergeCell ref="F2:J3"/>
    <mergeCell ref="K2:K3"/>
    <mergeCell ref="L2:L3"/>
  </mergeCells>
  <phoneticPr fontId="3"/>
  <dataValidations count="2">
    <dataValidation type="list" allowBlank="1" sqref="V1 K17:L36 M1:N1" xr:uid="{109860CA-3A5C-41BA-A667-D5DC866C73A6}">
      <formula1>"　　　　　年　　　月　　　日"</formula1>
    </dataValidation>
    <dataValidation type="list" allowBlank="1" sqref="F2:J3" xr:uid="{FC939DF8-5A7A-435A-A2D6-67C041C44D59}">
      <formula1>"電　動　工　具　　　　　　　電 気 溶 接 機,電　動　工　具,電 気 溶 接 機"</formula1>
    </dataValidation>
  </dataValidations>
  <pageMargins left="0.78740157480314965" right="0.39370078740157483" top="0.35433070866141736" bottom="0.94488188976377963" header="0.31496062992125984" footer="0.31496062992125984"/>
  <pageSetup paperSize="8" orientation="landscape" blackAndWhite="1" verticalDpi="200" r:id="rId1"/>
  <headerFooter>
    <oddFooter>&amp;C&amp;P/&amp;N</oddFooter>
  </headerFooter>
  <drawing r:id="rId2"/>
  <extLst>
    <ext xmlns:x14="http://schemas.microsoft.com/office/spreadsheetml/2009/9/main" uri="{CCE6A557-97BC-4b89-ADB6-D9C93CAAB3DF}">
      <x14:dataValidations xmlns:xm="http://schemas.microsoft.com/office/excel/2006/main" count="1">
        <x14:dataValidation type="list" allowBlank="1" xr:uid="{DC48C647-BCDF-4311-9F9D-AAC7D5C422F7}">
          <x14:formula1>
            <xm:f>入力シート1!$B$4:$B$54</xm:f>
          </x14:formula1>
          <xm:sqref>L6:N7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F40D7-7587-493C-8BBB-9C1F8A126A67}">
  <sheetPr>
    <tabColor rgb="FFFFC000"/>
    <pageSetUpPr fitToPage="1"/>
  </sheetPr>
  <dimension ref="A1:Z51"/>
  <sheetViews>
    <sheetView workbookViewId="0">
      <pane ySplit="4" topLeftCell="A5" activePane="bottomLeft" state="frozen"/>
      <selection pane="bottomLeft" activeCell="A6" sqref="A6"/>
    </sheetView>
  </sheetViews>
  <sheetFormatPr defaultColWidth="9" defaultRowHeight="16.5"/>
  <cols>
    <col min="1" max="1" width="14.33203125" style="127" customWidth="1"/>
    <col min="2" max="2" width="15" style="127" bestFit="1" customWidth="1"/>
    <col min="3" max="3" width="4.75" style="127" bestFit="1" customWidth="1"/>
    <col min="4" max="5" width="9.58203125" style="127" bestFit="1" customWidth="1"/>
    <col min="6" max="6" width="16.75" style="127" bestFit="1" customWidth="1"/>
    <col min="7" max="7" width="18" style="127" bestFit="1" customWidth="1"/>
    <col min="8" max="9" width="11" style="143" bestFit="1" customWidth="1"/>
    <col min="10" max="10" width="11.33203125" style="127" bestFit="1" customWidth="1"/>
    <col min="11" max="11" width="10" style="127" bestFit="1" customWidth="1"/>
    <col min="12" max="12" width="46" style="127" bestFit="1" customWidth="1"/>
    <col min="13" max="13" width="11.33203125" style="127" bestFit="1" customWidth="1"/>
    <col min="14" max="14" width="12.83203125" style="127" bestFit="1" customWidth="1"/>
    <col min="15" max="15" width="16.75" style="127" bestFit="1" customWidth="1"/>
    <col min="16" max="16" width="15.58203125" style="127" customWidth="1"/>
    <col min="17" max="18" width="11" style="127" bestFit="1" customWidth="1"/>
    <col min="19" max="19" width="16.75" style="127" bestFit="1" customWidth="1"/>
    <col min="20" max="20" width="15" style="127" bestFit="1" customWidth="1"/>
    <col min="21" max="23" width="10.33203125" style="127" customWidth="1"/>
    <col min="24" max="25" width="11" style="127" bestFit="1" customWidth="1"/>
    <col min="26" max="26" width="8" style="127" bestFit="1" customWidth="1"/>
    <col min="27" max="16384" width="9" style="127"/>
  </cols>
  <sheetData>
    <row r="1" spans="1:26" ht="52.5" customHeight="1">
      <c r="A1" s="144" t="s">
        <v>1188</v>
      </c>
      <c r="B1" s="143">
        <f ca="1">TODAY()</f>
        <v>45582</v>
      </c>
    </row>
    <row r="2" spans="1:26" ht="13.5" customHeight="1">
      <c r="A2" s="139" t="s">
        <v>1186</v>
      </c>
      <c r="B2" s="137" t="s">
        <v>1182</v>
      </c>
      <c r="C2" s="131"/>
      <c r="D2" s="131"/>
      <c r="E2" s="131"/>
      <c r="F2" s="132"/>
      <c r="G2" s="128" t="s">
        <v>1165</v>
      </c>
      <c r="H2" s="140"/>
      <c r="I2" s="141"/>
      <c r="J2" s="128" t="s">
        <v>1166</v>
      </c>
      <c r="K2" s="129"/>
      <c r="L2" s="129"/>
      <c r="M2" s="129"/>
      <c r="N2" s="130"/>
      <c r="O2" s="128" t="s">
        <v>1169</v>
      </c>
      <c r="P2" s="129"/>
      <c r="Q2" s="129"/>
      <c r="R2" s="130"/>
      <c r="S2" s="133" t="s">
        <v>1174</v>
      </c>
      <c r="T2" s="134"/>
      <c r="U2" s="134"/>
      <c r="V2" s="134"/>
      <c r="W2" s="134"/>
      <c r="X2" s="134"/>
      <c r="Y2" s="135"/>
      <c r="Z2" s="136" t="s">
        <v>1180</v>
      </c>
    </row>
    <row r="3" spans="1:26" ht="26.25" customHeight="1">
      <c r="A3" s="138" t="s">
        <v>1162</v>
      </c>
      <c r="B3" s="138" t="s">
        <v>1002</v>
      </c>
      <c r="C3" s="138" t="s">
        <v>1183</v>
      </c>
      <c r="D3" s="138" t="s">
        <v>40</v>
      </c>
      <c r="E3" s="138" t="s">
        <v>1184</v>
      </c>
      <c r="F3" s="138" t="s">
        <v>1185</v>
      </c>
      <c r="G3" s="138" t="s">
        <v>1161</v>
      </c>
      <c r="H3" s="142" t="s">
        <v>1163</v>
      </c>
      <c r="I3" s="142" t="s">
        <v>1164</v>
      </c>
      <c r="J3" s="138" t="s">
        <v>31</v>
      </c>
      <c r="K3" s="138" t="s">
        <v>215</v>
      </c>
      <c r="L3" s="138" t="s">
        <v>1159</v>
      </c>
      <c r="M3" s="138" t="s">
        <v>1167</v>
      </c>
      <c r="N3" s="138" t="s">
        <v>1168</v>
      </c>
      <c r="O3" s="138" t="s">
        <v>1170</v>
      </c>
      <c r="P3" s="138" t="s">
        <v>1171</v>
      </c>
      <c r="Q3" s="138" t="s">
        <v>1172</v>
      </c>
      <c r="R3" s="138" t="s">
        <v>1173</v>
      </c>
      <c r="S3" s="138" t="s">
        <v>1175</v>
      </c>
      <c r="T3" s="138" t="s">
        <v>1176</v>
      </c>
      <c r="U3" s="138" t="s">
        <v>1177</v>
      </c>
      <c r="V3" s="138" t="s">
        <v>1178</v>
      </c>
      <c r="W3" s="138" t="s">
        <v>1179</v>
      </c>
      <c r="X3" s="138" t="s">
        <v>1172</v>
      </c>
      <c r="Y3" s="138" t="s">
        <v>1173</v>
      </c>
      <c r="Z3" s="138" t="s">
        <v>1181</v>
      </c>
    </row>
    <row r="4" spans="1:26" ht="18.75" customHeight="1">
      <c r="A4" s="145" t="s">
        <v>1223</v>
      </c>
      <c r="B4" s="145" t="s">
        <v>1224</v>
      </c>
      <c r="C4" s="145">
        <v>1</v>
      </c>
      <c r="D4" s="145" t="s">
        <v>1225</v>
      </c>
      <c r="E4" s="145" t="s">
        <v>1226</v>
      </c>
      <c r="F4" s="145" t="s">
        <v>1227</v>
      </c>
      <c r="G4" s="145" t="s">
        <v>1228</v>
      </c>
      <c r="H4" s="146">
        <v>45477</v>
      </c>
      <c r="I4" s="146">
        <v>45841</v>
      </c>
      <c r="J4" s="145" t="s">
        <v>1193</v>
      </c>
      <c r="K4" s="197" t="e">
        <f>IF(J4="","",VLOOKUP(J4,入力シート2!$D$5:$AO$54,15,FALSE))</f>
        <v>#N/A</v>
      </c>
      <c r="L4" s="197" t="e">
        <f>IF(J4="","",VLOOKUP(J4,入力シート2!$D$5:$AO$54,17,FALSE))</f>
        <v>#N/A</v>
      </c>
      <c r="M4" s="145" t="s">
        <v>1229</v>
      </c>
      <c r="N4" s="147">
        <v>541099999999</v>
      </c>
      <c r="O4" s="145" t="s">
        <v>1230</v>
      </c>
      <c r="P4" s="145" t="s">
        <v>1231</v>
      </c>
      <c r="Q4" s="146">
        <v>45477</v>
      </c>
      <c r="R4" s="146">
        <v>45842</v>
      </c>
      <c r="S4" s="145" t="s">
        <v>1232</v>
      </c>
      <c r="T4" s="145" t="s">
        <v>1233</v>
      </c>
      <c r="U4" s="148" t="s">
        <v>1234</v>
      </c>
      <c r="V4" s="148" t="s">
        <v>1234</v>
      </c>
      <c r="W4" s="148">
        <v>30000000</v>
      </c>
      <c r="X4" s="146">
        <v>45383</v>
      </c>
      <c r="Y4" s="146">
        <v>45748</v>
      </c>
      <c r="Z4" s="145"/>
    </row>
    <row r="5" spans="1:26" ht="1" customHeight="1">
      <c r="A5" s="145"/>
      <c r="B5" s="145"/>
      <c r="C5" s="145"/>
      <c r="D5" s="145"/>
      <c r="E5" s="145"/>
      <c r="F5" s="145"/>
      <c r="G5" s="145"/>
      <c r="H5" s="146"/>
      <c r="I5" s="146"/>
      <c r="J5" s="145"/>
      <c r="K5" s="197"/>
      <c r="L5" s="197"/>
      <c r="M5" s="145"/>
      <c r="N5" s="147"/>
      <c r="O5" s="145"/>
      <c r="P5" s="145"/>
      <c r="Q5" s="146"/>
      <c r="R5" s="146"/>
      <c r="S5" s="145"/>
      <c r="T5" s="145"/>
      <c r="U5" s="148"/>
      <c r="V5" s="148"/>
      <c r="W5" s="148"/>
      <c r="X5" s="146"/>
      <c r="Y5" s="146"/>
      <c r="Z5" s="145"/>
    </row>
    <row r="6" spans="1:26">
      <c r="A6" s="199"/>
      <c r="B6" s="199"/>
      <c r="C6" s="199"/>
      <c r="D6" s="199"/>
      <c r="E6" s="199"/>
      <c r="F6" s="199"/>
      <c r="G6" s="199"/>
      <c r="H6" s="200"/>
      <c r="I6" s="200"/>
      <c r="J6" s="199"/>
      <c r="K6" s="198" t="str">
        <f>IF(J6="","",VLOOKUP(J6,入力シート2!$D$5:$AO$54,15,FALSE))</f>
        <v/>
      </c>
      <c r="L6" s="198" t="str">
        <f>IF(J6="","",VLOOKUP(J6,入力シート2!$D$5:$AO$54,17,FALSE))</f>
        <v/>
      </c>
      <c r="M6" s="199"/>
      <c r="N6" s="203"/>
      <c r="O6" s="199"/>
      <c r="P6" s="199"/>
      <c r="Q6" s="201"/>
      <c r="R6" s="201"/>
      <c r="S6" s="199"/>
      <c r="T6" s="202"/>
      <c r="U6" s="204"/>
      <c r="V6" s="204"/>
      <c r="W6" s="204"/>
      <c r="X6" s="201"/>
      <c r="Y6" s="201"/>
      <c r="Z6" s="199"/>
    </row>
    <row r="7" spans="1:26">
      <c r="A7" s="199"/>
      <c r="B7" s="199"/>
      <c r="C7" s="199"/>
      <c r="D7" s="199"/>
      <c r="E7" s="199"/>
      <c r="F7" s="199"/>
      <c r="G7" s="199"/>
      <c r="H7" s="201"/>
      <c r="I7" s="201"/>
      <c r="J7" s="199"/>
      <c r="K7" s="198" t="str">
        <f>IF(J7="","",VLOOKUP(J7,入力シート2!$D$5:$AO$54,15,FALSE))</f>
        <v/>
      </c>
      <c r="L7" s="198" t="str">
        <f>IF(J7="","",VLOOKUP(J7,入力シート2!$D$5:$AO$54,17,FALSE))</f>
        <v/>
      </c>
      <c r="M7" s="199"/>
      <c r="N7" s="203"/>
      <c r="O7" s="199"/>
      <c r="P7" s="199"/>
      <c r="Q7" s="201"/>
      <c r="R7" s="201"/>
      <c r="S7" s="199"/>
      <c r="T7" s="202"/>
      <c r="U7" s="204"/>
      <c r="V7" s="204"/>
      <c r="W7" s="204"/>
      <c r="X7" s="201"/>
      <c r="Y7" s="201"/>
      <c r="Z7" s="199"/>
    </row>
    <row r="8" spans="1:26">
      <c r="A8" s="199"/>
      <c r="B8" s="199"/>
      <c r="C8" s="199"/>
      <c r="D8" s="199"/>
      <c r="E8" s="199"/>
      <c r="F8" s="199"/>
      <c r="G8" s="202"/>
      <c r="H8" s="201"/>
      <c r="I8" s="201"/>
      <c r="J8" s="199"/>
      <c r="K8" s="198" t="str">
        <f>IF(J8="","",VLOOKUP(J8,入力シート2!$D$5:$AO$54,15,FALSE))</f>
        <v/>
      </c>
      <c r="L8" s="198" t="str">
        <f>IF(J8="","",VLOOKUP(J8,入力シート2!$D$5:$AO$54,17,FALSE))</f>
        <v/>
      </c>
      <c r="M8" s="199"/>
      <c r="N8" s="203"/>
      <c r="O8" s="199"/>
      <c r="P8" s="199"/>
      <c r="Q8" s="201"/>
      <c r="R8" s="201"/>
      <c r="S8" s="199"/>
      <c r="T8" s="202"/>
      <c r="U8" s="204"/>
      <c r="V8" s="204"/>
      <c r="W8" s="204"/>
      <c r="X8" s="201"/>
      <c r="Y8" s="201"/>
      <c r="Z8" s="199"/>
    </row>
    <row r="9" spans="1:26">
      <c r="A9" s="199"/>
      <c r="B9" s="199"/>
      <c r="C9" s="199"/>
      <c r="D9" s="199"/>
      <c r="E9" s="199"/>
      <c r="F9" s="199"/>
      <c r="G9" s="202"/>
      <c r="H9" s="201"/>
      <c r="I9" s="201"/>
      <c r="J9" s="199"/>
      <c r="K9" s="198" t="str">
        <f>IF(J9="","",VLOOKUP(J9,入力シート2!$D$5:$AO$54,15,FALSE))</f>
        <v/>
      </c>
      <c r="L9" s="198" t="str">
        <f>IF(J9="","",VLOOKUP(J9,入力シート2!$D$5:$AO$54,17,FALSE))</f>
        <v/>
      </c>
      <c r="M9" s="199"/>
      <c r="N9" s="203"/>
      <c r="O9" s="199"/>
      <c r="P9" s="199"/>
      <c r="Q9" s="201"/>
      <c r="R9" s="201"/>
      <c r="S9" s="199"/>
      <c r="T9" s="202"/>
      <c r="U9" s="204"/>
      <c r="V9" s="204"/>
      <c r="W9" s="204"/>
      <c r="X9" s="201"/>
      <c r="Y9" s="201"/>
      <c r="Z9" s="199"/>
    </row>
    <row r="10" spans="1:26">
      <c r="A10" s="199"/>
      <c r="B10" s="199"/>
      <c r="C10" s="199"/>
      <c r="D10" s="199"/>
      <c r="E10" s="199"/>
      <c r="F10" s="199"/>
      <c r="G10" s="202"/>
      <c r="H10" s="201"/>
      <c r="I10" s="201"/>
      <c r="J10" s="199"/>
      <c r="K10" s="198" t="str">
        <f>IF(J10="","",VLOOKUP(J10,入力シート2!$D$5:$AO$54,15,FALSE))</f>
        <v/>
      </c>
      <c r="L10" s="198" t="str">
        <f>IF(J10="","",VLOOKUP(J10,入力シート2!$D$5:$AO$54,17,FALSE))</f>
        <v/>
      </c>
      <c r="M10" s="199"/>
      <c r="N10" s="205"/>
      <c r="O10" s="199"/>
      <c r="P10" s="199"/>
      <c r="Q10" s="201"/>
      <c r="R10" s="201"/>
      <c r="S10" s="199"/>
      <c r="T10" s="202"/>
      <c r="U10" s="204"/>
      <c r="V10" s="204"/>
      <c r="W10" s="204"/>
      <c r="X10" s="201"/>
      <c r="Y10" s="201"/>
      <c r="Z10" s="199"/>
    </row>
    <row r="11" spans="1:26">
      <c r="A11" s="199"/>
      <c r="B11" s="199"/>
      <c r="C11" s="199"/>
      <c r="D11" s="199"/>
      <c r="E11" s="199"/>
      <c r="F11" s="199"/>
      <c r="G11" s="199"/>
      <c r="H11" s="200"/>
      <c r="I11" s="200"/>
      <c r="J11" s="199"/>
      <c r="K11" s="198" t="str">
        <f>IF(J11="","",VLOOKUP(J11,入力シート2!$D$5:$AO$54,15,FALSE))</f>
        <v/>
      </c>
      <c r="L11" s="198" t="str">
        <f>IF(J11="","",VLOOKUP(J11,入力シート2!$D$5:$AO$54,17,FALSE))</f>
        <v/>
      </c>
      <c r="M11" s="199"/>
      <c r="N11" s="206"/>
      <c r="O11" s="199"/>
      <c r="P11" s="199"/>
      <c r="Q11" s="200"/>
      <c r="R11" s="200"/>
      <c r="S11" s="199"/>
      <c r="T11" s="199"/>
      <c r="U11" s="204"/>
      <c r="V11" s="204"/>
      <c r="W11" s="204"/>
      <c r="X11" s="200"/>
      <c r="Y11" s="200"/>
      <c r="Z11" s="199"/>
    </row>
    <row r="12" spans="1:26">
      <c r="A12" s="199"/>
      <c r="B12" s="199"/>
      <c r="C12" s="199"/>
      <c r="D12" s="199"/>
      <c r="E12" s="199"/>
      <c r="F12" s="199"/>
      <c r="G12" s="199"/>
      <c r="H12" s="200"/>
      <c r="I12" s="200"/>
      <c r="J12" s="199"/>
      <c r="K12" s="198" t="str">
        <f>IF(J12="","",VLOOKUP(J12,入力シート2!$D$5:$AO$54,15,FALSE))</f>
        <v/>
      </c>
      <c r="L12" s="198" t="str">
        <f>IF(J12="","",VLOOKUP(J12,入力シート2!$D$5:$AO$54,17,FALSE))</f>
        <v/>
      </c>
      <c r="M12" s="199"/>
      <c r="N12" s="206"/>
      <c r="O12" s="199"/>
      <c r="P12" s="199"/>
      <c r="Q12" s="200"/>
      <c r="R12" s="200"/>
      <c r="S12" s="199"/>
      <c r="T12" s="199"/>
      <c r="U12" s="204"/>
      <c r="V12" s="204"/>
      <c r="W12" s="204"/>
      <c r="X12" s="200"/>
      <c r="Y12" s="200"/>
      <c r="Z12" s="199"/>
    </row>
    <row r="13" spans="1:26">
      <c r="A13" s="199"/>
      <c r="B13" s="199"/>
      <c r="C13" s="199"/>
      <c r="D13" s="199"/>
      <c r="E13" s="199"/>
      <c r="F13" s="199"/>
      <c r="G13" s="199"/>
      <c r="H13" s="200"/>
      <c r="I13" s="200"/>
      <c r="J13" s="199"/>
      <c r="K13" s="198" t="str">
        <f>IF(J13="","",VLOOKUP(J13,入力シート2!$D$5:$AO$54,15,FALSE))</f>
        <v/>
      </c>
      <c r="L13" s="198" t="str">
        <f>IF(J13="","",VLOOKUP(J13,入力シート2!$D$5:$AO$54,17,FALSE))</f>
        <v/>
      </c>
      <c r="M13" s="199"/>
      <c r="N13" s="206"/>
      <c r="O13" s="199"/>
      <c r="P13" s="199"/>
      <c r="Q13" s="200"/>
      <c r="R13" s="200"/>
      <c r="S13" s="199"/>
      <c r="T13" s="199"/>
      <c r="U13" s="204"/>
      <c r="V13" s="204"/>
      <c r="W13" s="204"/>
      <c r="X13" s="200"/>
      <c r="Y13" s="200"/>
      <c r="Z13" s="199"/>
    </row>
    <row r="14" spans="1:26">
      <c r="A14" s="199"/>
      <c r="B14" s="199"/>
      <c r="C14" s="199"/>
      <c r="D14" s="199"/>
      <c r="E14" s="199"/>
      <c r="F14" s="199"/>
      <c r="G14" s="199"/>
      <c r="H14" s="200"/>
      <c r="I14" s="200"/>
      <c r="J14" s="199"/>
      <c r="K14" s="198" t="str">
        <f>IF(J14="","",VLOOKUP(J14,入力シート2!$D$5:$AO$54,15,FALSE))</f>
        <v/>
      </c>
      <c r="L14" s="198" t="str">
        <f>IF(J14="","",VLOOKUP(J14,入力シート2!$D$5:$AO$54,17,FALSE))</f>
        <v/>
      </c>
      <c r="M14" s="199"/>
      <c r="N14" s="206"/>
      <c r="O14" s="199"/>
      <c r="P14" s="199"/>
      <c r="Q14" s="200"/>
      <c r="R14" s="200"/>
      <c r="S14" s="199"/>
      <c r="T14" s="199"/>
      <c r="U14" s="204"/>
      <c r="V14" s="204"/>
      <c r="W14" s="204"/>
      <c r="X14" s="200"/>
      <c r="Y14" s="200"/>
      <c r="Z14" s="199"/>
    </row>
    <row r="15" spans="1:26">
      <c r="A15" s="199"/>
      <c r="B15" s="199"/>
      <c r="C15" s="199"/>
      <c r="D15" s="199"/>
      <c r="E15" s="199"/>
      <c r="F15" s="199"/>
      <c r="G15" s="199"/>
      <c r="H15" s="200"/>
      <c r="I15" s="200"/>
      <c r="J15" s="199"/>
      <c r="K15" s="198" t="str">
        <f>IF(J15="","",VLOOKUP(J15,入力シート2!$D$5:$AO$54,15,FALSE))</f>
        <v/>
      </c>
      <c r="L15" s="198" t="str">
        <f>IF(J15="","",VLOOKUP(J15,入力シート2!$D$5:$AO$54,17,FALSE))</f>
        <v/>
      </c>
      <c r="M15" s="199"/>
      <c r="N15" s="206"/>
      <c r="O15" s="199"/>
      <c r="P15" s="199"/>
      <c r="Q15" s="200"/>
      <c r="R15" s="200"/>
      <c r="S15" s="199"/>
      <c r="T15" s="199"/>
      <c r="U15" s="204"/>
      <c r="V15" s="204"/>
      <c r="W15" s="204"/>
      <c r="X15" s="200"/>
      <c r="Y15" s="200"/>
      <c r="Z15" s="199"/>
    </row>
    <row r="16" spans="1:26">
      <c r="A16" s="199"/>
      <c r="B16" s="199"/>
      <c r="C16" s="199"/>
      <c r="D16" s="199"/>
      <c r="E16" s="199"/>
      <c r="F16" s="199"/>
      <c r="G16" s="199"/>
      <c r="H16" s="200"/>
      <c r="I16" s="200"/>
      <c r="J16" s="199"/>
      <c r="K16" s="198" t="str">
        <f>IF(J16="","",VLOOKUP(J16,入力シート2!$D$5:$AO$54,15,FALSE))</f>
        <v/>
      </c>
      <c r="L16" s="198" t="str">
        <f>IF(J16="","",VLOOKUP(J16,入力シート2!$D$5:$AO$54,17,FALSE))</f>
        <v/>
      </c>
      <c r="M16" s="199"/>
      <c r="N16" s="206"/>
      <c r="O16" s="199"/>
      <c r="P16" s="199"/>
      <c r="Q16" s="200"/>
      <c r="R16" s="200"/>
      <c r="S16" s="199"/>
      <c r="T16" s="199"/>
      <c r="U16" s="204"/>
      <c r="V16" s="204"/>
      <c r="W16" s="204"/>
      <c r="X16" s="200"/>
      <c r="Y16" s="200"/>
      <c r="Z16" s="199"/>
    </row>
    <row r="17" spans="1:26">
      <c r="A17" s="199"/>
      <c r="B17" s="199"/>
      <c r="C17" s="199"/>
      <c r="D17" s="199"/>
      <c r="E17" s="199"/>
      <c r="F17" s="199"/>
      <c r="G17" s="199"/>
      <c r="H17" s="200"/>
      <c r="I17" s="200"/>
      <c r="J17" s="199"/>
      <c r="K17" s="198" t="str">
        <f>IF(J17="","",VLOOKUP(J17,入力シート2!$D$5:$AO$54,15,FALSE))</f>
        <v/>
      </c>
      <c r="L17" s="198" t="str">
        <f>IF(J17="","",VLOOKUP(J17,入力シート2!$D$5:$AO$54,17,FALSE))</f>
        <v/>
      </c>
      <c r="M17" s="199"/>
      <c r="N17" s="206"/>
      <c r="O17" s="199"/>
      <c r="P17" s="199"/>
      <c r="Q17" s="200"/>
      <c r="R17" s="200"/>
      <c r="S17" s="199"/>
      <c r="T17" s="199"/>
      <c r="U17" s="204"/>
      <c r="V17" s="204"/>
      <c r="W17" s="204"/>
      <c r="X17" s="200"/>
      <c r="Y17" s="200"/>
      <c r="Z17" s="199"/>
    </row>
    <row r="18" spans="1:26">
      <c r="A18" s="199"/>
      <c r="B18" s="199"/>
      <c r="C18" s="199"/>
      <c r="D18" s="199"/>
      <c r="E18" s="199"/>
      <c r="F18" s="199"/>
      <c r="G18" s="199"/>
      <c r="H18" s="200"/>
      <c r="I18" s="200"/>
      <c r="J18" s="199"/>
      <c r="K18" s="198" t="str">
        <f>IF(J18="","",VLOOKUP(J18,入力シート2!$D$5:$AO$54,15,FALSE))</f>
        <v/>
      </c>
      <c r="L18" s="198" t="str">
        <f>IF(J18="","",VLOOKUP(J18,入力シート2!$D$5:$AO$54,17,FALSE))</f>
        <v/>
      </c>
      <c r="M18" s="199"/>
      <c r="N18" s="206"/>
      <c r="O18" s="199"/>
      <c r="P18" s="199"/>
      <c r="Q18" s="200"/>
      <c r="R18" s="200"/>
      <c r="S18" s="199"/>
      <c r="T18" s="199"/>
      <c r="U18" s="204"/>
      <c r="V18" s="204"/>
      <c r="W18" s="204"/>
      <c r="X18" s="200"/>
      <c r="Y18" s="199"/>
      <c r="Z18" s="199"/>
    </row>
    <row r="19" spans="1:26">
      <c r="A19" s="199"/>
      <c r="B19" s="199"/>
      <c r="C19" s="199"/>
      <c r="D19" s="199"/>
      <c r="E19" s="199"/>
      <c r="F19" s="199"/>
      <c r="G19" s="199"/>
      <c r="H19" s="200"/>
      <c r="I19" s="200"/>
      <c r="J19" s="199"/>
      <c r="K19" s="198" t="str">
        <f>IF(J19="","",VLOOKUP(J19,入力シート2!$D$5:$AO$54,15,FALSE))</f>
        <v/>
      </c>
      <c r="L19" s="198" t="str">
        <f>IF(J19="","",VLOOKUP(J19,入力シート2!$D$5:$AO$54,17,FALSE))</f>
        <v/>
      </c>
      <c r="M19" s="199"/>
      <c r="N19" s="206"/>
      <c r="O19" s="199"/>
      <c r="P19" s="199"/>
      <c r="Q19" s="200"/>
      <c r="R19" s="200"/>
      <c r="S19" s="199"/>
      <c r="T19" s="199"/>
      <c r="U19" s="204"/>
      <c r="V19" s="204"/>
      <c r="W19" s="204"/>
      <c r="X19" s="200"/>
      <c r="Y19" s="199"/>
      <c r="Z19" s="199"/>
    </row>
    <row r="20" spans="1:26">
      <c r="A20" s="199"/>
      <c r="B20" s="199"/>
      <c r="C20" s="199"/>
      <c r="D20" s="199"/>
      <c r="E20" s="199"/>
      <c r="F20" s="199"/>
      <c r="G20" s="199"/>
      <c r="H20" s="200"/>
      <c r="I20" s="200"/>
      <c r="J20" s="199"/>
      <c r="K20" s="198" t="str">
        <f>IF(J20="","",VLOOKUP(J20,入力シート2!$D$5:$AO$54,15,FALSE))</f>
        <v/>
      </c>
      <c r="L20" s="198" t="str">
        <f>IF(J20="","",VLOOKUP(J20,入力シート2!$D$5:$AO$54,17,FALSE))</f>
        <v/>
      </c>
      <c r="M20" s="199"/>
      <c r="N20" s="206"/>
      <c r="O20" s="199"/>
      <c r="P20" s="199"/>
      <c r="Q20" s="200"/>
      <c r="R20" s="200"/>
      <c r="S20" s="199"/>
      <c r="T20" s="199"/>
      <c r="U20" s="204"/>
      <c r="V20" s="204"/>
      <c r="W20" s="204"/>
      <c r="X20" s="200"/>
      <c r="Y20" s="199"/>
      <c r="Z20" s="199"/>
    </row>
    <row r="21" spans="1:26">
      <c r="A21" s="199"/>
      <c r="B21" s="199"/>
      <c r="C21" s="199"/>
      <c r="D21" s="199"/>
      <c r="E21" s="199"/>
      <c r="F21" s="199"/>
      <c r="G21" s="199"/>
      <c r="H21" s="200"/>
      <c r="I21" s="200"/>
      <c r="J21" s="199"/>
      <c r="K21" s="198" t="str">
        <f>IF(J21="","",VLOOKUP(J21,入力シート2!$D$5:$AO$54,15,FALSE))</f>
        <v/>
      </c>
      <c r="L21" s="198" t="str">
        <f>IF(J21="","",VLOOKUP(J21,入力シート2!$D$5:$AO$54,17,FALSE))</f>
        <v/>
      </c>
      <c r="M21" s="199"/>
      <c r="N21" s="206"/>
      <c r="O21" s="199"/>
      <c r="P21" s="199"/>
      <c r="Q21" s="200"/>
      <c r="R21" s="200"/>
      <c r="S21" s="199"/>
      <c r="T21" s="199"/>
      <c r="U21" s="204"/>
      <c r="V21" s="204"/>
      <c r="W21" s="204"/>
      <c r="X21" s="200"/>
      <c r="Y21" s="199"/>
      <c r="Z21" s="199"/>
    </row>
    <row r="22" spans="1:26">
      <c r="A22" s="199"/>
      <c r="B22" s="199"/>
      <c r="C22" s="199"/>
      <c r="D22" s="199"/>
      <c r="E22" s="199"/>
      <c r="F22" s="199"/>
      <c r="G22" s="199"/>
      <c r="H22" s="200"/>
      <c r="I22" s="200"/>
      <c r="J22" s="199"/>
      <c r="K22" s="198" t="str">
        <f>IF(J22="","",VLOOKUP(J22,入力シート2!$D$5:$AO$54,15,FALSE))</f>
        <v/>
      </c>
      <c r="L22" s="198" t="str">
        <f>IF(J22="","",VLOOKUP(J22,入力シート2!$D$5:$AO$54,17,FALSE))</f>
        <v/>
      </c>
      <c r="M22" s="199"/>
      <c r="N22" s="206"/>
      <c r="O22" s="199"/>
      <c r="P22" s="199"/>
      <c r="Q22" s="199"/>
      <c r="R22" s="199"/>
      <c r="S22" s="199"/>
      <c r="T22" s="199"/>
      <c r="U22" s="199"/>
      <c r="V22" s="199"/>
      <c r="W22" s="199"/>
      <c r="X22" s="200"/>
      <c r="Y22" s="199"/>
      <c r="Z22" s="199"/>
    </row>
    <row r="23" spans="1:26">
      <c r="A23" s="199"/>
      <c r="B23" s="199"/>
      <c r="C23" s="199"/>
      <c r="D23" s="199"/>
      <c r="E23" s="199"/>
      <c r="F23" s="199"/>
      <c r="G23" s="199"/>
      <c r="H23" s="200"/>
      <c r="I23" s="200"/>
      <c r="J23" s="199"/>
      <c r="K23" s="198" t="str">
        <f>IF(J23="","",VLOOKUP(J23,入力シート2!$D$5:$AO$54,15,FALSE))</f>
        <v/>
      </c>
      <c r="L23" s="198" t="str">
        <f>IF(J23="","",VLOOKUP(J23,入力シート2!$D$5:$AO$54,17,FALSE))</f>
        <v/>
      </c>
      <c r="M23" s="199"/>
      <c r="N23" s="206"/>
      <c r="O23" s="199"/>
      <c r="P23" s="199"/>
      <c r="Q23" s="199"/>
      <c r="R23" s="199"/>
      <c r="S23" s="199"/>
      <c r="T23" s="199"/>
      <c r="U23" s="199"/>
      <c r="V23" s="199"/>
      <c r="W23" s="199"/>
      <c r="X23" s="200"/>
      <c r="Y23" s="199"/>
      <c r="Z23" s="199"/>
    </row>
    <row r="24" spans="1:26">
      <c r="A24" s="199"/>
      <c r="B24" s="199"/>
      <c r="C24" s="199"/>
      <c r="D24" s="199"/>
      <c r="E24" s="199"/>
      <c r="F24" s="199"/>
      <c r="G24" s="199"/>
      <c r="H24" s="200"/>
      <c r="I24" s="200"/>
      <c r="J24" s="199"/>
      <c r="K24" s="198" t="str">
        <f>IF(J24="","",VLOOKUP(J24,入力シート2!$D$5:$AO$54,15,FALSE))</f>
        <v/>
      </c>
      <c r="L24" s="198" t="str">
        <f>IF(J24="","",VLOOKUP(J24,入力シート2!$D$5:$AO$54,17,FALSE))</f>
        <v/>
      </c>
      <c r="M24" s="199"/>
      <c r="N24" s="206"/>
      <c r="O24" s="199"/>
      <c r="P24" s="199"/>
      <c r="Q24" s="199"/>
      <c r="R24" s="199"/>
      <c r="S24" s="199"/>
      <c r="T24" s="199"/>
      <c r="U24" s="199"/>
      <c r="V24" s="199"/>
      <c r="W24" s="199"/>
      <c r="X24" s="200"/>
      <c r="Y24" s="199"/>
      <c r="Z24" s="199"/>
    </row>
    <row r="25" spans="1:26">
      <c r="A25" s="199"/>
      <c r="B25" s="199"/>
      <c r="C25" s="199"/>
      <c r="D25" s="199"/>
      <c r="E25" s="199"/>
      <c r="F25" s="199"/>
      <c r="G25" s="199"/>
      <c r="H25" s="200"/>
      <c r="I25" s="200"/>
      <c r="J25" s="199"/>
      <c r="K25" s="198" t="str">
        <f>IF(J25="","",VLOOKUP(J25,入力シート2!$D$5:$AO$54,15,FALSE))</f>
        <v/>
      </c>
      <c r="L25" s="198" t="str">
        <f>IF(J25="","",VLOOKUP(J25,入力シート2!$D$5:$AO$54,17,FALSE))</f>
        <v/>
      </c>
      <c r="M25" s="199"/>
      <c r="N25" s="206"/>
      <c r="O25" s="199"/>
      <c r="P25" s="199"/>
      <c r="Q25" s="199"/>
      <c r="R25" s="199"/>
      <c r="S25" s="199"/>
      <c r="T25" s="199"/>
      <c r="U25" s="199"/>
      <c r="V25" s="199"/>
      <c r="W25" s="199"/>
      <c r="X25" s="200"/>
      <c r="Y25" s="199"/>
      <c r="Z25" s="199"/>
    </row>
    <row r="26" spans="1:26" ht="24" customHeight="1">
      <c r="A26" s="199"/>
      <c r="B26" s="199"/>
      <c r="C26" s="199"/>
      <c r="D26" s="199"/>
      <c r="E26" s="199"/>
      <c r="F26" s="199"/>
      <c r="G26" s="199"/>
      <c r="H26" s="200"/>
      <c r="I26" s="200"/>
      <c r="J26" s="199"/>
      <c r="K26" s="198" t="str">
        <f>IF(J26="","",VLOOKUP(J26,入力シート2!$D$5:$AO$54,15,FALSE))</f>
        <v/>
      </c>
      <c r="L26" s="198" t="str">
        <f>IF(J26="","",VLOOKUP(J26,入力シート2!$D$5:$AO$54,17,FALSE))</f>
        <v/>
      </c>
      <c r="M26" s="199"/>
      <c r="N26" s="206"/>
      <c r="O26" s="199"/>
      <c r="P26" s="199"/>
      <c r="Q26" s="199"/>
      <c r="R26" s="199"/>
      <c r="S26" s="199"/>
      <c r="T26" s="199"/>
      <c r="U26" s="199"/>
      <c r="V26" s="199"/>
      <c r="W26" s="199"/>
      <c r="X26" s="200"/>
      <c r="Y26" s="199"/>
      <c r="Z26" s="199"/>
    </row>
    <row r="27" spans="1:26">
      <c r="A27" s="199"/>
      <c r="B27" s="199"/>
      <c r="C27" s="199"/>
      <c r="D27" s="199"/>
      <c r="E27" s="199"/>
      <c r="F27" s="199"/>
      <c r="G27" s="199"/>
      <c r="H27" s="200"/>
      <c r="I27" s="200"/>
      <c r="J27" s="199"/>
      <c r="K27" s="198" t="str">
        <f>IF(J27="","",VLOOKUP(J27,入力シート2!$D$5:$AO$54,15,FALSE))</f>
        <v/>
      </c>
      <c r="L27" s="198" t="str">
        <f>IF(J27="","",VLOOKUP(J27,入力シート2!$D$5:$AO$54,17,FALSE))</f>
        <v/>
      </c>
      <c r="M27" s="199"/>
      <c r="N27" s="206"/>
      <c r="O27" s="199"/>
      <c r="P27" s="199"/>
      <c r="Q27" s="199"/>
      <c r="R27" s="199"/>
      <c r="S27" s="199"/>
      <c r="T27" s="199"/>
      <c r="U27" s="199"/>
      <c r="V27" s="199"/>
      <c r="W27" s="199"/>
      <c r="X27" s="200"/>
      <c r="Y27" s="199"/>
      <c r="Z27" s="199"/>
    </row>
    <row r="28" spans="1:26">
      <c r="A28" s="199"/>
      <c r="B28" s="199"/>
      <c r="C28" s="199"/>
      <c r="D28" s="199"/>
      <c r="E28" s="199"/>
      <c r="F28" s="199"/>
      <c r="G28" s="199"/>
      <c r="H28" s="200"/>
      <c r="I28" s="200"/>
      <c r="J28" s="199"/>
      <c r="K28" s="198" t="str">
        <f>IF(J28="","",VLOOKUP(J28,入力シート2!$D$5:$AO$54,15,FALSE))</f>
        <v/>
      </c>
      <c r="L28" s="198" t="str">
        <f>IF(J28="","",VLOOKUP(J28,入力シート2!$D$5:$AO$54,17,FALSE))</f>
        <v/>
      </c>
      <c r="M28" s="199"/>
      <c r="N28" s="206"/>
      <c r="O28" s="199"/>
      <c r="P28" s="199"/>
      <c r="Q28" s="199"/>
      <c r="R28" s="199"/>
      <c r="S28" s="199"/>
      <c r="T28" s="199"/>
      <c r="U28" s="199"/>
      <c r="V28" s="199"/>
      <c r="W28" s="199"/>
      <c r="X28" s="200"/>
      <c r="Y28" s="199"/>
      <c r="Z28" s="199"/>
    </row>
    <row r="29" spans="1:26">
      <c r="A29" s="199"/>
      <c r="B29" s="199"/>
      <c r="C29" s="199"/>
      <c r="D29" s="199"/>
      <c r="E29" s="199"/>
      <c r="F29" s="199"/>
      <c r="G29" s="199"/>
      <c r="H29" s="200"/>
      <c r="I29" s="200"/>
      <c r="J29" s="199"/>
      <c r="K29" s="198" t="str">
        <f>IF(J29="","",VLOOKUP(J29,入力シート2!$D$5:$AO$54,15,FALSE))</f>
        <v/>
      </c>
      <c r="L29" s="198" t="str">
        <f>IF(J29="","",VLOOKUP(J29,入力シート2!$D$5:$AO$54,17,FALSE))</f>
        <v/>
      </c>
      <c r="M29" s="199"/>
      <c r="N29" s="206"/>
      <c r="O29" s="199"/>
      <c r="P29" s="199"/>
      <c r="Q29" s="199"/>
      <c r="R29" s="199"/>
      <c r="S29" s="199"/>
      <c r="T29" s="199"/>
      <c r="U29" s="199"/>
      <c r="V29" s="199"/>
      <c r="W29" s="199"/>
      <c r="X29" s="200"/>
      <c r="Y29" s="199"/>
      <c r="Z29" s="199"/>
    </row>
    <row r="30" spans="1:26">
      <c r="A30" s="199"/>
      <c r="B30" s="199"/>
      <c r="C30" s="199"/>
      <c r="D30" s="199"/>
      <c r="E30" s="199"/>
      <c r="F30" s="199"/>
      <c r="G30" s="199"/>
      <c r="H30" s="200"/>
      <c r="I30" s="200"/>
      <c r="J30" s="199"/>
      <c r="K30" s="198" t="str">
        <f>IF(J30="","",VLOOKUP(J30,入力シート2!$D$5:$AO$54,15,FALSE))</f>
        <v/>
      </c>
      <c r="L30" s="198" t="str">
        <f>IF(J30="","",VLOOKUP(J30,入力シート2!$D$5:$AO$54,17,FALSE))</f>
        <v/>
      </c>
      <c r="M30" s="199"/>
      <c r="N30" s="206"/>
      <c r="O30" s="199"/>
      <c r="P30" s="199"/>
      <c r="Q30" s="199"/>
      <c r="R30" s="199"/>
      <c r="S30" s="199"/>
      <c r="T30" s="199"/>
      <c r="U30" s="199"/>
      <c r="V30" s="199"/>
      <c r="W30" s="199"/>
      <c r="X30" s="200"/>
      <c r="Y30" s="199"/>
      <c r="Z30" s="199"/>
    </row>
    <row r="31" spans="1:26">
      <c r="A31" s="199"/>
      <c r="B31" s="199"/>
      <c r="C31" s="199"/>
      <c r="D31" s="199"/>
      <c r="E31" s="199"/>
      <c r="F31" s="199"/>
      <c r="G31" s="199"/>
      <c r="H31" s="200"/>
      <c r="I31" s="200"/>
      <c r="J31" s="199"/>
      <c r="K31" s="198" t="str">
        <f>IF(J31="","",VLOOKUP(J31,入力シート2!$D$5:$AO$54,15,FALSE))</f>
        <v/>
      </c>
      <c r="L31" s="198" t="str">
        <f>IF(J31="","",VLOOKUP(J31,入力シート2!$D$5:$AO$54,17,FALSE))</f>
        <v/>
      </c>
      <c r="M31" s="199"/>
      <c r="N31" s="206"/>
      <c r="O31" s="199"/>
      <c r="P31" s="199"/>
      <c r="Q31" s="199"/>
      <c r="R31" s="199"/>
      <c r="S31" s="199"/>
      <c r="T31" s="199"/>
      <c r="U31" s="199"/>
      <c r="V31" s="199"/>
      <c r="W31" s="199"/>
      <c r="X31" s="200"/>
      <c r="Y31" s="199"/>
      <c r="Z31" s="199"/>
    </row>
    <row r="32" spans="1:26">
      <c r="A32" s="199"/>
      <c r="B32" s="199"/>
      <c r="C32" s="199"/>
      <c r="D32" s="199"/>
      <c r="E32" s="199"/>
      <c r="F32" s="199"/>
      <c r="G32" s="199"/>
      <c r="H32" s="200"/>
      <c r="I32" s="200"/>
      <c r="J32" s="199"/>
      <c r="K32" s="198" t="str">
        <f>IF(J32="","",VLOOKUP(J32,入力シート2!$D$5:$AO$54,15,FALSE))</f>
        <v/>
      </c>
      <c r="L32" s="198" t="str">
        <f>IF(J32="","",VLOOKUP(J32,入力シート2!$D$5:$AO$54,17,FALSE))</f>
        <v/>
      </c>
      <c r="M32" s="199"/>
      <c r="N32" s="206"/>
      <c r="O32" s="199"/>
      <c r="P32" s="199"/>
      <c r="Q32" s="199"/>
      <c r="R32" s="199"/>
      <c r="S32" s="199"/>
      <c r="T32" s="199"/>
      <c r="U32" s="199"/>
      <c r="V32" s="199"/>
      <c r="W32" s="199"/>
      <c r="X32" s="200"/>
      <c r="Y32" s="199"/>
      <c r="Z32" s="199"/>
    </row>
    <row r="33" spans="1:26">
      <c r="A33" s="199"/>
      <c r="B33" s="199"/>
      <c r="C33" s="199"/>
      <c r="D33" s="199"/>
      <c r="E33" s="199"/>
      <c r="F33" s="199"/>
      <c r="G33" s="199"/>
      <c r="H33" s="200"/>
      <c r="I33" s="200"/>
      <c r="J33" s="199"/>
      <c r="K33" s="198" t="str">
        <f>IF(J33="","",VLOOKUP(J33,入力シート2!$D$5:$AO$54,15,FALSE))</f>
        <v/>
      </c>
      <c r="L33" s="198" t="str">
        <f>IF(J33="","",VLOOKUP(J33,入力シート2!$D$5:$AO$54,17,FALSE))</f>
        <v/>
      </c>
      <c r="M33" s="199"/>
      <c r="N33" s="206"/>
      <c r="O33" s="199"/>
      <c r="P33" s="199"/>
      <c r="Q33" s="199"/>
      <c r="R33" s="199"/>
      <c r="S33" s="199"/>
      <c r="T33" s="199"/>
      <c r="U33" s="199"/>
      <c r="V33" s="199"/>
      <c r="W33" s="199"/>
      <c r="X33" s="200"/>
      <c r="Y33" s="199"/>
      <c r="Z33" s="199"/>
    </row>
    <row r="34" spans="1:26">
      <c r="A34" s="199"/>
      <c r="B34" s="199"/>
      <c r="C34" s="199"/>
      <c r="D34" s="199"/>
      <c r="E34" s="199"/>
      <c r="F34" s="199"/>
      <c r="G34" s="199"/>
      <c r="H34" s="200"/>
      <c r="I34" s="200"/>
      <c r="J34" s="199"/>
      <c r="K34" s="198" t="str">
        <f>IF(J34="","",VLOOKUP(J34,入力シート2!$D$5:$AO$54,15,FALSE))</f>
        <v/>
      </c>
      <c r="L34" s="198" t="str">
        <f>IF(J34="","",VLOOKUP(J34,入力シート2!$D$5:$AO$54,17,FALSE))</f>
        <v/>
      </c>
      <c r="M34" s="199"/>
      <c r="N34" s="206"/>
      <c r="O34" s="199"/>
      <c r="P34" s="199"/>
      <c r="Q34" s="199"/>
      <c r="R34" s="199"/>
      <c r="S34" s="199"/>
      <c r="T34" s="199"/>
      <c r="U34" s="199"/>
      <c r="V34" s="199"/>
      <c r="W34" s="199"/>
      <c r="X34" s="200"/>
      <c r="Y34" s="199"/>
      <c r="Z34" s="199"/>
    </row>
    <row r="35" spans="1:26">
      <c r="A35" s="199"/>
      <c r="B35" s="199"/>
      <c r="C35" s="199"/>
      <c r="D35" s="199"/>
      <c r="E35" s="199"/>
      <c r="F35" s="199"/>
      <c r="G35" s="199"/>
      <c r="H35" s="200"/>
      <c r="I35" s="200"/>
      <c r="J35" s="199"/>
      <c r="K35" s="198" t="str">
        <f>IF(J35="","",VLOOKUP(J35,入力シート2!$D$5:$AO$54,15,FALSE))</f>
        <v/>
      </c>
      <c r="L35" s="198" t="str">
        <f>IF(J35="","",VLOOKUP(J35,入力シート2!$D$5:$AO$54,17,FALSE))</f>
        <v/>
      </c>
      <c r="M35" s="199"/>
      <c r="N35" s="206"/>
      <c r="O35" s="199"/>
      <c r="P35" s="199"/>
      <c r="Q35" s="199"/>
      <c r="R35" s="199"/>
      <c r="S35" s="199"/>
      <c r="T35" s="199"/>
      <c r="U35" s="199"/>
      <c r="V35" s="199"/>
      <c r="W35" s="199"/>
      <c r="X35" s="200"/>
      <c r="Y35" s="199"/>
      <c r="Z35" s="199"/>
    </row>
    <row r="36" spans="1:26">
      <c r="A36" s="199"/>
      <c r="B36" s="199"/>
      <c r="C36" s="199"/>
      <c r="D36" s="199"/>
      <c r="E36" s="199"/>
      <c r="F36" s="199"/>
      <c r="G36" s="199"/>
      <c r="H36" s="200"/>
      <c r="I36" s="200"/>
      <c r="J36" s="199"/>
      <c r="K36" s="198" t="str">
        <f>IF(J36="","",VLOOKUP(J36,入力シート2!$D$5:$AO$54,15,FALSE))</f>
        <v/>
      </c>
      <c r="L36" s="198" t="str">
        <f>IF(J36="","",VLOOKUP(J36,入力シート2!$D$5:$AO$54,17,FALSE))</f>
        <v/>
      </c>
      <c r="M36" s="199"/>
      <c r="N36" s="206"/>
      <c r="O36" s="199"/>
      <c r="P36" s="199"/>
      <c r="Q36" s="199"/>
      <c r="R36" s="199"/>
      <c r="S36" s="199"/>
      <c r="T36" s="199"/>
      <c r="U36" s="199"/>
      <c r="V36" s="199"/>
      <c r="W36" s="199"/>
      <c r="X36" s="200"/>
      <c r="Y36" s="199"/>
      <c r="Z36" s="199"/>
    </row>
    <row r="37" spans="1:26">
      <c r="A37" s="199"/>
      <c r="B37" s="199"/>
      <c r="C37" s="199"/>
      <c r="D37" s="199"/>
      <c r="E37" s="199"/>
      <c r="F37" s="199"/>
      <c r="G37" s="199"/>
      <c r="H37" s="200"/>
      <c r="I37" s="200"/>
      <c r="J37" s="199"/>
      <c r="K37" s="198" t="str">
        <f>IF(J37="","",VLOOKUP(J37,入力シート2!$D$5:$AO$54,15,FALSE))</f>
        <v/>
      </c>
      <c r="L37" s="198" t="str">
        <f>IF(J37="","",VLOOKUP(J37,入力シート2!$D$5:$AO$54,17,FALSE))</f>
        <v/>
      </c>
      <c r="M37" s="199"/>
      <c r="N37" s="206"/>
      <c r="O37" s="199"/>
      <c r="P37" s="199"/>
      <c r="Q37" s="199"/>
      <c r="R37" s="199"/>
      <c r="S37" s="199"/>
      <c r="T37" s="199"/>
      <c r="U37" s="199"/>
      <c r="V37" s="199"/>
      <c r="W37" s="199"/>
      <c r="X37" s="200"/>
      <c r="Y37" s="199"/>
      <c r="Z37" s="199"/>
    </row>
    <row r="38" spans="1:26">
      <c r="A38" s="199"/>
      <c r="B38" s="199"/>
      <c r="C38" s="199"/>
      <c r="D38" s="199"/>
      <c r="E38" s="199"/>
      <c r="F38" s="199"/>
      <c r="G38" s="199"/>
      <c r="H38" s="200"/>
      <c r="I38" s="200"/>
      <c r="J38" s="199"/>
      <c r="K38" s="198" t="str">
        <f>IF(J38="","",VLOOKUP(J38,入力シート2!$D$5:$AO$54,15,FALSE))</f>
        <v/>
      </c>
      <c r="L38" s="198" t="str">
        <f>IF(J38="","",VLOOKUP(J38,入力シート2!$D$5:$AO$54,17,FALSE))</f>
        <v/>
      </c>
      <c r="M38" s="199"/>
      <c r="N38" s="206"/>
      <c r="O38" s="199"/>
      <c r="P38" s="199"/>
      <c r="Q38" s="199"/>
      <c r="R38" s="199"/>
      <c r="S38" s="199"/>
      <c r="T38" s="199"/>
      <c r="U38" s="199"/>
      <c r="V38" s="199"/>
      <c r="W38" s="199"/>
      <c r="X38" s="200"/>
      <c r="Y38" s="199"/>
      <c r="Z38" s="199"/>
    </row>
    <row r="39" spans="1:26">
      <c r="A39" s="199"/>
      <c r="B39" s="199"/>
      <c r="C39" s="199"/>
      <c r="D39" s="199"/>
      <c r="E39" s="199"/>
      <c r="F39" s="199"/>
      <c r="G39" s="199"/>
      <c r="H39" s="200"/>
      <c r="I39" s="200"/>
      <c r="J39" s="199"/>
      <c r="K39" s="198" t="str">
        <f>IF(J39="","",VLOOKUP(J39,入力シート2!$D$5:$AO$54,15,FALSE))</f>
        <v/>
      </c>
      <c r="L39" s="198" t="str">
        <f>IF(J39="","",VLOOKUP(J39,入力シート2!$D$5:$AO$54,17,FALSE))</f>
        <v/>
      </c>
      <c r="M39" s="199"/>
      <c r="N39" s="206"/>
      <c r="O39" s="199"/>
      <c r="P39" s="199"/>
      <c r="Q39" s="199"/>
      <c r="R39" s="199"/>
      <c r="S39" s="199"/>
      <c r="T39" s="199"/>
      <c r="U39" s="199"/>
      <c r="V39" s="199"/>
      <c r="W39" s="199"/>
      <c r="X39" s="200"/>
      <c r="Y39" s="199"/>
      <c r="Z39" s="199"/>
    </row>
    <row r="40" spans="1:26">
      <c r="A40" s="199"/>
      <c r="B40" s="199"/>
      <c r="C40" s="199"/>
      <c r="D40" s="199"/>
      <c r="E40" s="199"/>
      <c r="F40" s="199"/>
      <c r="G40" s="199"/>
      <c r="H40" s="200"/>
      <c r="I40" s="200"/>
      <c r="J40" s="199"/>
      <c r="K40" s="198" t="str">
        <f>IF(J40="","",VLOOKUP(J40,入力シート2!$D$5:$AO$54,15,FALSE))</f>
        <v/>
      </c>
      <c r="L40" s="198" t="str">
        <f>IF(J40="","",VLOOKUP(J40,入力シート2!$D$5:$AO$54,17,FALSE))</f>
        <v/>
      </c>
      <c r="M40" s="199"/>
      <c r="N40" s="206"/>
      <c r="O40" s="199"/>
      <c r="P40" s="199"/>
      <c r="Q40" s="199"/>
      <c r="R40" s="199"/>
      <c r="S40" s="199"/>
      <c r="T40" s="199"/>
      <c r="U40" s="199"/>
      <c r="V40" s="199"/>
      <c r="W40" s="199"/>
      <c r="X40" s="200"/>
      <c r="Y40" s="199"/>
      <c r="Z40" s="199"/>
    </row>
    <row r="41" spans="1:26">
      <c r="A41" s="199"/>
      <c r="B41" s="199"/>
      <c r="C41" s="199"/>
      <c r="D41" s="199"/>
      <c r="E41" s="199"/>
      <c r="F41" s="199"/>
      <c r="G41" s="199"/>
      <c r="H41" s="200"/>
      <c r="I41" s="200"/>
      <c r="J41" s="199"/>
      <c r="K41" s="198" t="str">
        <f>IF(J41="","",VLOOKUP(J41,入力シート2!$D$5:$AO$54,15,FALSE))</f>
        <v/>
      </c>
      <c r="L41" s="198" t="str">
        <f>IF(J41="","",VLOOKUP(J41,入力シート2!$D$5:$AO$54,17,FALSE))</f>
        <v/>
      </c>
      <c r="M41" s="199"/>
      <c r="N41" s="206"/>
      <c r="O41" s="199"/>
      <c r="P41" s="199"/>
      <c r="Q41" s="199"/>
      <c r="R41" s="199"/>
      <c r="S41" s="199"/>
      <c r="T41" s="199"/>
      <c r="U41" s="199"/>
      <c r="V41" s="199"/>
      <c r="W41" s="199"/>
      <c r="X41" s="200"/>
      <c r="Y41" s="199"/>
      <c r="Z41" s="199"/>
    </row>
    <row r="42" spans="1:26">
      <c r="A42" s="199"/>
      <c r="B42" s="199"/>
      <c r="C42" s="199"/>
      <c r="D42" s="199"/>
      <c r="E42" s="199"/>
      <c r="F42" s="199"/>
      <c r="G42" s="199"/>
      <c r="H42" s="200"/>
      <c r="I42" s="200"/>
      <c r="J42" s="199"/>
      <c r="K42" s="198" t="str">
        <f>IF(J42="","",VLOOKUP(J42,入力シート2!$D$5:$AO$54,15,FALSE))</f>
        <v/>
      </c>
      <c r="L42" s="198" t="str">
        <f>IF(J42="","",VLOOKUP(J42,入力シート2!$D$5:$AO$54,17,FALSE))</f>
        <v/>
      </c>
      <c r="M42" s="199"/>
      <c r="N42" s="206"/>
      <c r="O42" s="199"/>
      <c r="P42" s="199"/>
      <c r="Q42" s="199"/>
      <c r="R42" s="199"/>
      <c r="S42" s="199"/>
      <c r="T42" s="199"/>
      <c r="U42" s="199"/>
      <c r="V42" s="199"/>
      <c r="W42" s="199"/>
      <c r="X42" s="200"/>
      <c r="Y42" s="199"/>
      <c r="Z42" s="199"/>
    </row>
    <row r="43" spans="1:26">
      <c r="A43" s="199"/>
      <c r="B43" s="199"/>
      <c r="C43" s="199"/>
      <c r="D43" s="199"/>
      <c r="E43" s="199"/>
      <c r="F43" s="199"/>
      <c r="G43" s="199"/>
      <c r="H43" s="200"/>
      <c r="I43" s="200"/>
      <c r="J43" s="199"/>
      <c r="K43" s="198" t="str">
        <f>IF(J43="","",VLOOKUP(J43,入力シート2!$D$5:$AO$54,15,FALSE))</f>
        <v/>
      </c>
      <c r="L43" s="198" t="str">
        <f>IF(J43="","",VLOOKUP(J43,入力シート2!$D$5:$AO$54,17,FALSE))</f>
        <v/>
      </c>
      <c r="M43" s="199"/>
      <c r="N43" s="206"/>
      <c r="O43" s="199"/>
      <c r="P43" s="199"/>
      <c r="Q43" s="199"/>
      <c r="R43" s="199"/>
      <c r="S43" s="199"/>
      <c r="T43" s="199"/>
      <c r="U43" s="199"/>
      <c r="V43" s="199"/>
      <c r="W43" s="199"/>
      <c r="X43" s="200"/>
      <c r="Y43" s="199"/>
      <c r="Z43" s="199"/>
    </row>
    <row r="44" spans="1:26">
      <c r="A44" s="199"/>
      <c r="B44" s="199"/>
      <c r="C44" s="199"/>
      <c r="D44" s="199"/>
      <c r="E44" s="199"/>
      <c r="F44" s="199"/>
      <c r="G44" s="199"/>
      <c r="H44" s="200"/>
      <c r="I44" s="200"/>
      <c r="J44" s="199"/>
      <c r="K44" s="198" t="str">
        <f>IF(J44="","",VLOOKUP(J44,入力シート2!$D$5:$AO$54,15,FALSE))</f>
        <v/>
      </c>
      <c r="L44" s="198" t="str">
        <f>IF(J44="","",VLOOKUP(J44,入力シート2!$D$5:$AO$54,17,FALSE))</f>
        <v/>
      </c>
      <c r="M44" s="199"/>
      <c r="N44" s="206"/>
      <c r="O44" s="199"/>
      <c r="P44" s="199"/>
      <c r="Q44" s="199"/>
      <c r="R44" s="199"/>
      <c r="S44" s="199"/>
      <c r="T44" s="199"/>
      <c r="U44" s="199"/>
      <c r="V44" s="199"/>
      <c r="W44" s="199"/>
      <c r="X44" s="200"/>
      <c r="Y44" s="199"/>
      <c r="Z44" s="199"/>
    </row>
    <row r="45" spans="1:26">
      <c r="A45" s="199"/>
      <c r="B45" s="199"/>
      <c r="C45" s="199"/>
      <c r="D45" s="199"/>
      <c r="E45" s="199"/>
      <c r="F45" s="199"/>
      <c r="G45" s="199"/>
      <c r="H45" s="200"/>
      <c r="I45" s="200"/>
      <c r="J45" s="199"/>
      <c r="K45" s="198" t="str">
        <f>IF(J45="","",VLOOKUP(J45,入力シート2!$D$5:$AO$54,15,FALSE))</f>
        <v/>
      </c>
      <c r="L45" s="198" t="str">
        <f>IF(J45="","",VLOOKUP(J45,入力シート2!$D$5:$AO$54,17,FALSE))</f>
        <v/>
      </c>
      <c r="M45" s="199"/>
      <c r="N45" s="206"/>
      <c r="O45" s="199"/>
      <c r="P45" s="199"/>
      <c r="Q45" s="199"/>
      <c r="R45" s="199"/>
      <c r="S45" s="199"/>
      <c r="T45" s="199"/>
      <c r="U45" s="199"/>
      <c r="V45" s="199"/>
      <c r="W45" s="199"/>
      <c r="X45" s="200"/>
      <c r="Y45" s="199"/>
      <c r="Z45" s="199"/>
    </row>
    <row r="46" spans="1:26">
      <c r="A46" s="199"/>
      <c r="B46" s="199"/>
      <c r="C46" s="199"/>
      <c r="D46" s="199"/>
      <c r="E46" s="199"/>
      <c r="F46" s="199"/>
      <c r="G46" s="199"/>
      <c r="H46" s="200"/>
      <c r="I46" s="200"/>
      <c r="J46" s="199"/>
      <c r="K46" s="198" t="str">
        <f>IF(J46="","",VLOOKUP(J46,入力シート2!$D$5:$AO$54,15,FALSE))</f>
        <v/>
      </c>
      <c r="L46" s="198" t="str">
        <f>IF(J46="","",VLOOKUP(J46,入力シート2!$D$5:$AO$54,17,FALSE))</f>
        <v/>
      </c>
      <c r="M46" s="199"/>
      <c r="N46" s="206"/>
      <c r="O46" s="199"/>
      <c r="P46" s="199"/>
      <c r="Q46" s="199"/>
      <c r="R46" s="199"/>
      <c r="S46" s="199"/>
      <c r="T46" s="199"/>
      <c r="U46" s="199"/>
      <c r="V46" s="199"/>
      <c r="W46" s="199"/>
      <c r="X46" s="200"/>
      <c r="Y46" s="199"/>
      <c r="Z46" s="199"/>
    </row>
    <row r="47" spans="1:26">
      <c r="A47" s="199"/>
      <c r="B47" s="199"/>
      <c r="C47" s="199"/>
      <c r="D47" s="199"/>
      <c r="E47" s="199"/>
      <c r="F47" s="199"/>
      <c r="G47" s="199"/>
      <c r="H47" s="200"/>
      <c r="I47" s="200"/>
      <c r="J47" s="199"/>
      <c r="K47" s="198" t="str">
        <f>IF(J47="","",VLOOKUP(J47,入力シート2!$D$5:$AO$54,15,FALSE))</f>
        <v/>
      </c>
      <c r="L47" s="198" t="str">
        <f>IF(J47="","",VLOOKUP(J47,入力シート2!$D$5:$AO$54,17,FALSE))</f>
        <v/>
      </c>
      <c r="M47" s="199"/>
      <c r="N47" s="206"/>
      <c r="O47" s="199"/>
      <c r="P47" s="199"/>
      <c r="Q47" s="199"/>
      <c r="R47" s="199"/>
      <c r="S47" s="199"/>
      <c r="T47" s="199"/>
      <c r="U47" s="199"/>
      <c r="V47" s="199"/>
      <c r="W47" s="199"/>
      <c r="X47" s="200"/>
      <c r="Y47" s="199"/>
      <c r="Z47" s="199"/>
    </row>
    <row r="48" spans="1:26">
      <c r="A48" s="199"/>
      <c r="B48" s="199"/>
      <c r="C48" s="199"/>
      <c r="D48" s="199"/>
      <c r="E48" s="199"/>
      <c r="F48" s="199"/>
      <c r="G48" s="199"/>
      <c r="H48" s="200"/>
      <c r="I48" s="200"/>
      <c r="J48" s="199"/>
      <c r="K48" s="198" t="str">
        <f>IF(J48="","",VLOOKUP(J48,入力シート2!$D$5:$AO$54,15,FALSE))</f>
        <v/>
      </c>
      <c r="L48" s="198" t="str">
        <f>IF(J48="","",VLOOKUP(J48,入力シート2!$D$5:$AO$54,17,FALSE))</f>
        <v/>
      </c>
      <c r="M48" s="199"/>
      <c r="N48" s="206"/>
      <c r="O48" s="199"/>
      <c r="P48" s="199"/>
      <c r="Q48" s="199"/>
      <c r="R48" s="199"/>
      <c r="S48" s="199"/>
      <c r="T48" s="199"/>
      <c r="U48" s="199"/>
      <c r="V48" s="199"/>
      <c r="W48" s="199"/>
      <c r="X48" s="200"/>
      <c r="Y48" s="199"/>
      <c r="Z48" s="199"/>
    </row>
    <row r="49" spans="1:26">
      <c r="A49" s="199"/>
      <c r="B49" s="199"/>
      <c r="C49" s="199"/>
      <c r="D49" s="199"/>
      <c r="E49" s="199"/>
      <c r="F49" s="199"/>
      <c r="G49" s="199"/>
      <c r="H49" s="200"/>
      <c r="I49" s="200"/>
      <c r="J49" s="199"/>
      <c r="K49" s="198" t="str">
        <f>IF(J49="","",VLOOKUP(J49,入力シート2!$D$5:$AO$54,15,FALSE))</f>
        <v/>
      </c>
      <c r="L49" s="198" t="str">
        <f>IF(J49="","",VLOOKUP(J49,入力シート2!$D$5:$AO$54,17,FALSE))</f>
        <v/>
      </c>
      <c r="M49" s="199"/>
      <c r="N49" s="206"/>
      <c r="O49" s="199"/>
      <c r="P49" s="199"/>
      <c r="Q49" s="199"/>
      <c r="R49" s="199"/>
      <c r="S49" s="199"/>
      <c r="T49" s="199"/>
      <c r="U49" s="199"/>
      <c r="V49" s="199"/>
      <c r="W49" s="199"/>
      <c r="X49" s="200"/>
      <c r="Y49" s="199"/>
      <c r="Z49" s="199"/>
    </row>
    <row r="50" spans="1:26">
      <c r="A50" s="199"/>
      <c r="B50" s="199"/>
      <c r="C50" s="199"/>
      <c r="D50" s="199"/>
      <c r="E50" s="199"/>
      <c r="F50" s="199"/>
      <c r="G50" s="199"/>
      <c r="H50" s="200"/>
      <c r="I50" s="200"/>
      <c r="J50" s="199"/>
      <c r="K50" s="198" t="str">
        <f>IF(J50="","",VLOOKUP(J50,入力シート2!$D$5:$AO$54,15,FALSE))</f>
        <v/>
      </c>
      <c r="L50" s="198" t="str">
        <f>IF(J50="","",VLOOKUP(J50,入力シート2!$D$5:$AO$54,17,FALSE))</f>
        <v/>
      </c>
      <c r="M50" s="199"/>
      <c r="N50" s="206"/>
      <c r="O50" s="199"/>
      <c r="P50" s="199"/>
      <c r="Q50" s="199"/>
      <c r="R50" s="199"/>
      <c r="S50" s="199"/>
      <c r="T50" s="199"/>
      <c r="U50" s="199"/>
      <c r="V50" s="199"/>
      <c r="W50" s="199"/>
      <c r="X50" s="200"/>
      <c r="Y50" s="199"/>
      <c r="Z50" s="199"/>
    </row>
    <row r="51" spans="1:26">
      <c r="A51" s="199"/>
      <c r="B51" s="199"/>
      <c r="C51" s="199"/>
      <c r="D51" s="199"/>
      <c r="E51" s="199"/>
      <c r="F51" s="199"/>
      <c r="G51" s="199"/>
      <c r="H51" s="200"/>
      <c r="I51" s="200"/>
      <c r="J51" s="199"/>
      <c r="K51" s="198" t="str">
        <f>IF(J51="","",VLOOKUP(J51,入力シート2!$D$5:$AO$54,15,FALSE))</f>
        <v/>
      </c>
      <c r="L51" s="198" t="str">
        <f>IF(J51="","",VLOOKUP(J51,入力シート2!$D$5:$AO$54,17,FALSE))</f>
        <v/>
      </c>
      <c r="M51" s="199"/>
      <c r="N51" s="206"/>
      <c r="O51" s="199"/>
      <c r="P51" s="199"/>
      <c r="Q51" s="199"/>
      <c r="R51" s="199"/>
      <c r="S51" s="199"/>
      <c r="T51" s="199"/>
      <c r="U51" s="199"/>
      <c r="V51" s="199"/>
      <c r="W51" s="199"/>
      <c r="X51" s="200"/>
      <c r="Y51" s="199"/>
      <c r="Z51" s="199"/>
    </row>
  </sheetData>
  <sheetProtection sheet="1" objects="1" scenarios="1" formatCells="0" formatColumns="0" selectLockedCells="1"/>
  <phoneticPr fontId="3"/>
  <conditionalFormatting sqref="I4:I51">
    <cfRule type="expression" dxfId="2" priority="3">
      <formula>AND(ISNUMBER(I4), I4&lt;$B$1 )</formula>
    </cfRule>
  </conditionalFormatting>
  <conditionalFormatting sqref="R4:R51">
    <cfRule type="expression" dxfId="1" priority="1">
      <formula>AND(ISNUMBER(R4), R4&lt;$B$1 )</formula>
    </cfRule>
  </conditionalFormatting>
  <conditionalFormatting sqref="Y4:Y51">
    <cfRule type="expression" dxfId="0" priority="2">
      <formula>AND(ISNUMBER(Y4), Y4&lt;$B$1 )</formula>
    </cfRule>
  </conditionalFormatting>
  <pageMargins left="0.7" right="0.7" top="0.75" bottom="0.75" header="0.3" footer="0.3"/>
  <pageSetup paperSize="8" scale="53" fitToHeight="0" orientation="landscape"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FB5BADD-533D-43AC-9FB7-03F8819B9620}">
          <x14:formula1>
            <xm:f>入力シート2!$D$5:$D$54</xm:f>
          </x14:formula1>
          <xm:sqref>J4:J51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1FC15-A290-42A3-9652-7F40F50E2225}">
  <sheetPr transitionEvaluation="1">
    <tabColor rgb="FFFFFF00"/>
    <pageSetUpPr fitToPage="1"/>
  </sheetPr>
  <dimension ref="A1:M26"/>
  <sheetViews>
    <sheetView showGridLines="0" showZeros="0" defaultGridColor="0" view="pageBreakPreview" topLeftCell="B1" colorId="22" zoomScaleNormal="96" zoomScaleSheetLayoutView="100" workbookViewId="0">
      <selection activeCell="E11" sqref="E11:H11"/>
    </sheetView>
  </sheetViews>
  <sheetFormatPr defaultColWidth="10.58203125" defaultRowHeight="14"/>
  <cols>
    <col min="1" max="1" width="3" style="176" hidden="1" customWidth="1"/>
    <col min="2" max="2" width="6.83203125" style="176" customWidth="1"/>
    <col min="3" max="3" width="9.33203125" style="176" customWidth="1"/>
    <col min="4" max="4" width="9.58203125" style="176" customWidth="1"/>
    <col min="5" max="5" width="10.58203125" style="176"/>
    <col min="6" max="6" width="8.58203125" style="176" customWidth="1"/>
    <col min="7" max="7" width="6.58203125" style="176" customWidth="1"/>
    <col min="8" max="9" width="4.08203125" style="176" customWidth="1"/>
    <col min="10" max="10" width="7.58203125" style="176" customWidth="1"/>
    <col min="11" max="11" width="12.58203125" style="176" customWidth="1"/>
    <col min="12" max="12" width="8.5" style="176" customWidth="1"/>
    <col min="13" max="13" width="12.83203125" style="176" customWidth="1"/>
    <col min="14" max="16384" width="10.58203125" style="176"/>
  </cols>
  <sheetData>
    <row r="1" spans="1:13" ht="21.75" customHeight="1">
      <c r="B1" s="2107" t="s">
        <v>985</v>
      </c>
      <c r="C1" s="2108"/>
      <c r="D1" s="2109"/>
      <c r="J1" s="177"/>
      <c r="K1" s="178"/>
    </row>
    <row r="2" spans="1:13" ht="6.75" customHeight="1">
      <c r="D2" s="179"/>
      <c r="F2" s="180"/>
      <c r="G2" s="180"/>
      <c r="H2" s="178"/>
      <c r="I2" s="178"/>
      <c r="J2" s="177"/>
      <c r="K2" s="178"/>
    </row>
    <row r="3" spans="1:13" ht="22" customHeight="1">
      <c r="D3" s="179"/>
      <c r="E3" s="2134" t="s">
        <v>1145</v>
      </c>
      <c r="F3" s="2134"/>
      <c r="G3" s="2134"/>
      <c r="H3" s="2135" t="s">
        <v>986</v>
      </c>
      <c r="I3" s="2135"/>
      <c r="J3" s="2135"/>
      <c r="K3" s="2135"/>
      <c r="L3" s="2110" t="s">
        <v>1325</v>
      </c>
      <c r="M3" s="2110"/>
    </row>
    <row r="4" spans="1:13" ht="21" customHeight="1">
      <c r="B4" s="181"/>
      <c r="C4" s="181"/>
      <c r="D4" s="181"/>
      <c r="E4" s="2134"/>
      <c r="F4" s="2134"/>
      <c r="G4" s="2134"/>
      <c r="H4" s="2135"/>
      <c r="I4" s="2135"/>
      <c r="J4" s="2135"/>
      <c r="K4" s="2135"/>
      <c r="L4" s="181"/>
      <c r="M4" s="181"/>
    </row>
    <row r="5" spans="1:13" ht="42" customHeight="1">
      <c r="B5" s="2136" t="s">
        <v>787</v>
      </c>
      <c r="C5" s="2136"/>
      <c r="D5" s="2111" t="str">
        <f>工事情報入力!$C$6</f>
        <v>道路改良工事・道路橋りょう改築工事合併工事（●●・Ｒ▲-▲）（週休２日）</v>
      </c>
      <c r="E5" s="2112"/>
      <c r="F5" s="2112"/>
      <c r="H5" s="2113" t="s">
        <v>788</v>
      </c>
      <c r="I5" s="2113"/>
      <c r="J5" s="2113"/>
      <c r="K5" s="2114">
        <f>工事情報入力!$C$26</f>
        <v>0</v>
      </c>
      <c r="L5" s="2114"/>
      <c r="M5" s="2114"/>
    </row>
    <row r="6" spans="1:13" ht="21" customHeight="1">
      <c r="B6" s="182"/>
      <c r="C6" s="182"/>
      <c r="D6" s="183"/>
      <c r="E6" s="184"/>
      <c r="F6" s="184"/>
      <c r="H6" s="2137" t="s">
        <v>987</v>
      </c>
      <c r="I6" s="2137"/>
      <c r="J6" s="2137"/>
      <c r="K6" s="2138">
        <f>VLOOKUP($L$13,入力シート3!$A1:$Z$51,2,FALSE)</f>
        <v>0</v>
      </c>
      <c r="L6" s="2138"/>
      <c r="M6" s="2138"/>
    </row>
    <row r="7" spans="1:13" ht="21" customHeight="1">
      <c r="B7" s="2136" t="s">
        <v>796</v>
      </c>
      <c r="C7" s="2136"/>
      <c r="D7" s="2111" t="str">
        <f>工事情報入力!$C$10</f>
        <v>建設　太郎</v>
      </c>
      <c r="E7" s="2112"/>
      <c r="F7" s="185" t="s">
        <v>292</v>
      </c>
      <c r="H7" s="186" t="s">
        <v>3</v>
      </c>
      <c r="I7" s="187">
        <f>VLOOKUP($L$13,入力シート3!$A$3:$Z$51,3,FALSE)</f>
        <v>0</v>
      </c>
      <c r="J7" s="186" t="s">
        <v>988</v>
      </c>
      <c r="K7" s="2114"/>
      <c r="L7" s="2114"/>
      <c r="M7" s="2114"/>
    </row>
    <row r="8" spans="1:13" ht="42" customHeight="1">
      <c r="H8" s="2115" t="s">
        <v>959</v>
      </c>
      <c r="I8" s="2115"/>
      <c r="J8" s="2116"/>
      <c r="K8" s="2114">
        <f>VLOOKUP($L$13,入力シート3!$A$3:$Z$51,4,FALSE)</f>
        <v>0</v>
      </c>
      <c r="L8" s="2114"/>
      <c r="M8" s="2114"/>
    </row>
    <row r="9" spans="1:13" ht="28" customHeight="1">
      <c r="A9" s="189"/>
      <c r="B9" s="189"/>
      <c r="C9" s="2122" t="s">
        <v>995</v>
      </c>
      <c r="D9" s="2122"/>
      <c r="E9" s="2123" t="str">
        <f>$E$3</f>
        <v>工事・通勤用</v>
      </c>
      <c r="F9" s="2123"/>
      <c r="G9" s="176" t="s">
        <v>994</v>
      </c>
    </row>
    <row r="10" spans="1:13" ht="31.5" customHeight="1">
      <c r="B10" s="177"/>
      <c r="C10" s="177"/>
      <c r="D10" s="177"/>
      <c r="E10" s="177"/>
      <c r="F10" s="190"/>
      <c r="G10" s="190"/>
      <c r="H10" s="177"/>
      <c r="I10" s="177"/>
      <c r="J10" s="177"/>
      <c r="K10" s="191"/>
      <c r="L10" s="177"/>
      <c r="M10" s="177"/>
    </row>
    <row r="11" spans="1:13" ht="35.25" customHeight="1">
      <c r="B11" s="2117" t="s">
        <v>960</v>
      </c>
      <c r="C11" s="2118"/>
      <c r="D11" s="2119"/>
      <c r="E11" s="2152" t="s">
        <v>1325</v>
      </c>
      <c r="F11" s="2153"/>
      <c r="G11" s="2153"/>
      <c r="H11" s="2153"/>
      <c r="I11" s="2118" t="s">
        <v>961</v>
      </c>
      <c r="J11" s="2118"/>
      <c r="K11" s="2120">
        <f>工事情報入力!$C$16</f>
        <v>45930</v>
      </c>
      <c r="L11" s="2120"/>
      <c r="M11" s="2121"/>
    </row>
    <row r="12" spans="1:13" ht="35.25" customHeight="1">
      <c r="B12" s="2117" t="s">
        <v>962</v>
      </c>
      <c r="C12" s="2118"/>
      <c r="D12" s="2119"/>
      <c r="E12" s="2148">
        <f>VLOOKUP($L$13,入力シート3!$A$3:$Z$51,5,FALSE)</f>
        <v>0</v>
      </c>
      <c r="F12" s="2149"/>
      <c r="G12" s="2149"/>
      <c r="H12" s="2149"/>
      <c r="I12" s="2150"/>
      <c r="J12" s="2117" t="s">
        <v>963</v>
      </c>
      <c r="K12" s="2119"/>
      <c r="L12" s="2148">
        <f>VLOOKUP($L$13,入力シート3!$A$3:$Z$51,6,FALSE)</f>
        <v>0</v>
      </c>
      <c r="M12" s="2150"/>
    </row>
    <row r="13" spans="1:13" ht="35.25" customHeight="1">
      <c r="B13" s="2126" t="s">
        <v>964</v>
      </c>
      <c r="C13" s="2117" t="s">
        <v>965</v>
      </c>
      <c r="D13" s="2119"/>
      <c r="E13" s="2124">
        <f>VLOOKUP($L$13,入力シート3!$A$3:$Z$51,7,FALSE)</f>
        <v>0</v>
      </c>
      <c r="F13" s="2151"/>
      <c r="G13" s="2151"/>
      <c r="H13" s="2151"/>
      <c r="I13" s="2125"/>
      <c r="J13" s="2117" t="s">
        <v>966</v>
      </c>
      <c r="K13" s="2119"/>
      <c r="L13" s="2154"/>
      <c r="M13" s="2155"/>
    </row>
    <row r="14" spans="1:13" ht="35.25" customHeight="1">
      <c r="B14" s="2128"/>
      <c r="C14" s="2117" t="s">
        <v>967</v>
      </c>
      <c r="D14" s="2119"/>
      <c r="E14" s="2156">
        <f>VLOOKUP($L$13,入力シート3!$A$3:$Z$51,8,FALSE)</f>
        <v>0</v>
      </c>
      <c r="F14" s="2157"/>
      <c r="G14" s="2157"/>
      <c r="H14" s="2157"/>
      <c r="I14" s="2118" t="s">
        <v>961</v>
      </c>
      <c r="J14" s="2118"/>
      <c r="K14" s="2158">
        <f>VLOOKUP($L$13,入力シート3!$A$3:$Z$51,9,FALSE)</f>
        <v>0</v>
      </c>
      <c r="L14" s="2158"/>
      <c r="M14" s="2130"/>
    </row>
    <row r="15" spans="1:13" ht="35.25" customHeight="1">
      <c r="B15" s="2126" t="s">
        <v>968</v>
      </c>
      <c r="C15" s="2117" t="s">
        <v>969</v>
      </c>
      <c r="D15" s="2119"/>
      <c r="E15" s="2148">
        <f>VLOOKUP($L$13,入力シート3!$A$3:$Z$51,10,FALSE)</f>
        <v>0</v>
      </c>
      <c r="F15" s="2149"/>
      <c r="G15" s="2149"/>
      <c r="H15" s="2149"/>
      <c r="I15" s="2150"/>
      <c r="J15" s="2117" t="s">
        <v>970</v>
      </c>
      <c r="K15" s="2119"/>
      <c r="L15" s="2129">
        <f>VLOOKUP($L$13,入力シート3!$A$3:$Z$51,11,FALSE)</f>
        <v>0</v>
      </c>
      <c r="M15" s="2130"/>
    </row>
    <row r="16" spans="1:13" ht="35.25" customHeight="1">
      <c r="B16" s="2127"/>
      <c r="C16" s="2117" t="s">
        <v>971</v>
      </c>
      <c r="D16" s="2119"/>
      <c r="E16" s="2131">
        <f>VLOOKUP($L$13,入力シート3!$A$3:$Z$51,12,FALSE)</f>
        <v>0</v>
      </c>
      <c r="F16" s="2132"/>
      <c r="G16" s="2132"/>
      <c r="H16" s="2132"/>
      <c r="I16" s="2132"/>
      <c r="J16" s="2132"/>
      <c r="K16" s="2132"/>
      <c r="L16" s="2132"/>
      <c r="M16" s="2133"/>
    </row>
    <row r="17" spans="2:13" ht="35.25" customHeight="1">
      <c r="B17" s="2128"/>
      <c r="C17" s="2117" t="s">
        <v>972</v>
      </c>
      <c r="D17" s="2119"/>
      <c r="E17" s="2124">
        <f>VLOOKUP($L$13,入力シート3!$A$3:$Z$51,13,FALSE)</f>
        <v>0</v>
      </c>
      <c r="F17" s="2151"/>
      <c r="G17" s="2151"/>
      <c r="H17" s="2151"/>
      <c r="I17" s="2125"/>
      <c r="J17" s="2117" t="s">
        <v>973</v>
      </c>
      <c r="K17" s="2119"/>
      <c r="L17" s="2146">
        <f>VLOOKUP($L$13,入力シート3!$A$3:$Z$51,14,FALSE)</f>
        <v>0</v>
      </c>
      <c r="M17" s="2147"/>
    </row>
    <row r="18" spans="2:13" ht="35.25" customHeight="1">
      <c r="B18" s="2126" t="s">
        <v>974</v>
      </c>
      <c r="C18" s="2117" t="s">
        <v>975</v>
      </c>
      <c r="D18" s="2119"/>
      <c r="E18" s="2124">
        <f>VLOOKUP($L$13,入力シート3!$A$3:$Z$51,15,FALSE)</f>
        <v>0</v>
      </c>
      <c r="F18" s="2151"/>
      <c r="G18" s="2151"/>
      <c r="H18" s="2151"/>
      <c r="I18" s="2125"/>
      <c r="J18" s="2117" t="s">
        <v>976</v>
      </c>
      <c r="K18" s="2119"/>
      <c r="L18" s="2124">
        <f>VLOOKUP($L$13,入力シート3!$A$3:$Z$51,16,FALSE)</f>
        <v>0</v>
      </c>
      <c r="M18" s="2125"/>
    </row>
    <row r="19" spans="2:13" ht="35.25" customHeight="1">
      <c r="B19" s="2128"/>
      <c r="C19" s="2117" t="s">
        <v>977</v>
      </c>
      <c r="D19" s="2119"/>
      <c r="E19" s="2156">
        <f>VLOOKUP($L$13,入力シート3!$A$3:$Z$51,17,FALSE)</f>
        <v>0</v>
      </c>
      <c r="F19" s="2157"/>
      <c r="G19" s="2157"/>
      <c r="H19" s="2157"/>
      <c r="I19" s="2118" t="s">
        <v>961</v>
      </c>
      <c r="J19" s="2118"/>
      <c r="K19" s="2158">
        <f>VLOOKUP($L$13,入力シート3!$A$3:$Z$51,18,FALSE)</f>
        <v>0</v>
      </c>
      <c r="L19" s="2158"/>
      <c r="M19" s="2130"/>
    </row>
    <row r="20" spans="2:13" ht="35.25" customHeight="1">
      <c r="B20" s="2126" t="s">
        <v>978</v>
      </c>
      <c r="C20" s="2117" t="s">
        <v>975</v>
      </c>
      <c r="D20" s="2119"/>
      <c r="E20" s="2124">
        <f>VLOOKUP($L$13,入力シート3!$A$3:$Z$51,19,FALSE)</f>
        <v>0</v>
      </c>
      <c r="F20" s="2151"/>
      <c r="G20" s="2151"/>
      <c r="H20" s="2151"/>
      <c r="I20" s="2125"/>
      <c r="J20" s="2117" t="s">
        <v>976</v>
      </c>
      <c r="K20" s="2119"/>
      <c r="L20" s="2124">
        <f>VLOOKUP($L$13,入力シート3!$A$3:$Z$51,20,FALSE)</f>
        <v>0</v>
      </c>
      <c r="M20" s="2125"/>
    </row>
    <row r="21" spans="2:13" ht="35.25" customHeight="1">
      <c r="B21" s="2127"/>
      <c r="C21" s="192" t="s">
        <v>979</v>
      </c>
      <c r="D21" s="2139">
        <f>VLOOKUP($L$13,入力シート3!$A$3:$Z$51,21,FALSE)</f>
        <v>0</v>
      </c>
      <c r="E21" s="2140"/>
      <c r="F21" s="192" t="s">
        <v>931</v>
      </c>
      <c r="G21" s="2141">
        <f>VLOOKUP($L$13,入力シート3!$A$3:$Z$51,22,FALSE)</f>
        <v>0</v>
      </c>
      <c r="H21" s="2142"/>
      <c r="I21" s="2142"/>
      <c r="J21" s="2143"/>
      <c r="K21" s="192" t="s">
        <v>926</v>
      </c>
      <c r="L21" s="2144">
        <f>VLOOKUP($L$13,入力シート3!$A$3:$Z$51,23,FALSE)</f>
        <v>0</v>
      </c>
      <c r="M21" s="2145"/>
    </row>
    <row r="22" spans="2:13" ht="35.25" customHeight="1">
      <c r="B22" s="2128"/>
      <c r="C22" s="2117" t="s">
        <v>980</v>
      </c>
      <c r="D22" s="2119"/>
      <c r="E22" s="2156">
        <f>VLOOKUP($L$13,入力シート3!$A$3:$Z$51,24,FALSE)</f>
        <v>0</v>
      </c>
      <c r="F22" s="2157"/>
      <c r="G22" s="2157"/>
      <c r="H22" s="2157"/>
      <c r="I22" s="2118" t="s">
        <v>961</v>
      </c>
      <c r="J22" s="2118"/>
      <c r="K22" s="2158">
        <f>VLOOKUP($L$13,入力シート3!$A$3:$Z$51,25,FALSE)</f>
        <v>0</v>
      </c>
      <c r="L22" s="2158"/>
      <c r="M22" s="2130"/>
    </row>
    <row r="23" spans="2:13" ht="35.25" customHeight="1">
      <c r="B23" s="2117" t="s">
        <v>981</v>
      </c>
      <c r="C23" s="2118"/>
      <c r="D23" s="2119"/>
      <c r="E23" s="193" t="s">
        <v>989</v>
      </c>
      <c r="F23" s="194" t="s">
        <v>990</v>
      </c>
      <c r="G23" s="194" t="s">
        <v>991</v>
      </c>
      <c r="H23" s="2151">
        <f>VLOOKUP($L$13,入力シート3!$A$3:$Z$51,26,FALSE)</f>
        <v>0</v>
      </c>
      <c r="I23" s="2151"/>
      <c r="J23" s="2151"/>
      <c r="K23" s="2151"/>
      <c r="L23" s="194" t="s">
        <v>992</v>
      </c>
      <c r="M23" s="195" t="s">
        <v>993</v>
      </c>
    </row>
    <row r="24" spans="2:13" ht="21" customHeight="1">
      <c r="B24" s="196"/>
      <c r="C24" s="188" t="s">
        <v>982</v>
      </c>
      <c r="K24" s="191"/>
      <c r="L24" s="196"/>
      <c r="M24" s="196"/>
    </row>
    <row r="25" spans="2:13" ht="21" customHeight="1">
      <c r="B25" s="196"/>
      <c r="C25" s="176" t="s">
        <v>983</v>
      </c>
      <c r="L25" s="196"/>
      <c r="M25" s="196"/>
    </row>
    <row r="26" spans="2:13" ht="21" customHeight="1">
      <c r="B26" s="196"/>
      <c r="C26" s="176" t="s">
        <v>984</v>
      </c>
      <c r="L26" s="196"/>
      <c r="M26" s="191"/>
    </row>
  </sheetData>
  <sheetProtection algorithmName="SHA-512" hashValue="XvQvh0pXBtAMsfHmINVLWoVtCclhO93YdrXx46HYn4D8ODeUSxQFw2FUaIVLV1kTkqHVGchT+Gk8wxRedSJ04A==" saltValue="V0piNBOv0VgSx6Z1XjZD0g==" spinCount="100000" sheet="1" objects="1" scenarios="1" formatCells="0" selectLockedCells="1"/>
  <mergeCells count="67">
    <mergeCell ref="L12:M12"/>
    <mergeCell ref="L13:M13"/>
    <mergeCell ref="H23:K23"/>
    <mergeCell ref="E14:H14"/>
    <mergeCell ref="K14:M14"/>
    <mergeCell ref="E19:H19"/>
    <mergeCell ref="K19:M19"/>
    <mergeCell ref="E22:H22"/>
    <mergeCell ref="K22:M22"/>
    <mergeCell ref="E18:I18"/>
    <mergeCell ref="I19:J19"/>
    <mergeCell ref="E20:I20"/>
    <mergeCell ref="C22:D22"/>
    <mergeCell ref="I22:J22"/>
    <mergeCell ref="E12:I12"/>
    <mergeCell ref="E13:I13"/>
    <mergeCell ref="I11:J11"/>
    <mergeCell ref="I14:J14"/>
    <mergeCell ref="E15:I15"/>
    <mergeCell ref="E17:I17"/>
    <mergeCell ref="E11:H11"/>
    <mergeCell ref="B12:D12"/>
    <mergeCell ref="J12:K12"/>
    <mergeCell ref="B13:B14"/>
    <mergeCell ref="C13:D13"/>
    <mergeCell ref="J13:K13"/>
    <mergeCell ref="C14:D14"/>
    <mergeCell ref="B18:B19"/>
    <mergeCell ref="B23:D23"/>
    <mergeCell ref="E3:G4"/>
    <mergeCell ref="H3:K4"/>
    <mergeCell ref="B5:C5"/>
    <mergeCell ref="B7:C7"/>
    <mergeCell ref="H6:J6"/>
    <mergeCell ref="K6:M7"/>
    <mergeCell ref="B20:B22"/>
    <mergeCell ref="C20:D20"/>
    <mergeCell ref="J20:K20"/>
    <mergeCell ref="L20:M20"/>
    <mergeCell ref="D21:E21"/>
    <mergeCell ref="G21:J21"/>
    <mergeCell ref="L21:M21"/>
    <mergeCell ref="J17:K17"/>
    <mergeCell ref="L17:M17"/>
    <mergeCell ref="C18:D18"/>
    <mergeCell ref="J18:K18"/>
    <mergeCell ref="L18:M18"/>
    <mergeCell ref="C19:D19"/>
    <mergeCell ref="B15:B17"/>
    <mergeCell ref="C15:D15"/>
    <mergeCell ref="J15:K15"/>
    <mergeCell ref="L15:M15"/>
    <mergeCell ref="C16:D16"/>
    <mergeCell ref="E16:M16"/>
    <mergeCell ref="C17:D17"/>
    <mergeCell ref="D7:E7"/>
    <mergeCell ref="H8:J8"/>
    <mergeCell ref="K8:M8"/>
    <mergeCell ref="B11:D11"/>
    <mergeCell ref="K11:M11"/>
    <mergeCell ref="C9:D9"/>
    <mergeCell ref="E9:F9"/>
    <mergeCell ref="B1:D1"/>
    <mergeCell ref="L3:M3"/>
    <mergeCell ref="D5:F5"/>
    <mergeCell ref="H5:J5"/>
    <mergeCell ref="K5:M5"/>
  </mergeCells>
  <phoneticPr fontId="49"/>
  <dataValidations count="3">
    <dataValidation type="list" allowBlank="1" sqref="E3:G4" xr:uid="{C19423BE-CA2A-46B2-9C4F-F5F17A69979B}">
      <formula1>"工事・通勤用,工　事　用,通　勤　用"</formula1>
    </dataValidation>
    <dataValidation type="list" allowBlank="1" sqref="D21:E21 G21:J21 L21:M21" xr:uid="{E48225B9-D5AF-49C3-8746-36CDB1960518}">
      <formula1>"円"</formula1>
    </dataValidation>
    <dataValidation type="list" allowBlank="1" sqref="E14:H14 K14:M14 L15:M15 L3:M3 K19:M19 E19:H19 K22:M22 E22:H22 E11:H11" xr:uid="{6820B5DB-522F-4EEB-BA0C-C3BB71DEF528}">
      <formula1>"　　　　年　月　日"</formula1>
    </dataValidation>
  </dataValidations>
  <printOptions horizontalCentered="1" verticalCentered="1"/>
  <pageMargins left="0.78740157480314965" right="0.19685039370078741" top="0.31496062992125984" bottom="0.31496062992125984" header="0.51181102362204722" footer="0"/>
  <pageSetup paperSize="9" scale="84" orientation="portrait" blackAndWhite="1" r:id="rId1"/>
  <headerFooter>
    <oddFooter>&amp;C&amp;"ＭＳ Ｐ明朝,標準"&amp;P / &amp;N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690C595-BECB-494A-97A8-CDACCA5D1929}">
          <x14:formula1>
            <xm:f>入力シート3!$A$5:$A$51</xm:f>
          </x14:formula1>
          <xm:sqref>L13:M13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61702-3BD3-4FCE-BAD1-313D2CAD604B}">
  <dimension ref="A1:N31"/>
  <sheetViews>
    <sheetView showGridLines="0" view="pageBreakPreview" zoomScaleNormal="100" zoomScaleSheetLayoutView="100" workbookViewId="0">
      <selection activeCell="L7" sqref="L7:N8"/>
    </sheetView>
  </sheetViews>
  <sheetFormatPr defaultColWidth="8.75" defaultRowHeight="12"/>
  <cols>
    <col min="1" max="1" width="10.08203125" style="7" customWidth="1"/>
    <col min="2" max="2" width="3.08203125" style="7" customWidth="1"/>
    <col min="3" max="3" width="8.75" style="7"/>
    <col min="4" max="4" width="5" style="7" customWidth="1"/>
    <col min="5" max="5" width="8.75" style="7" customWidth="1"/>
    <col min="6" max="6" width="3.83203125" style="7" customWidth="1"/>
    <col min="7" max="7" width="3.08203125" style="7" customWidth="1"/>
    <col min="8" max="8" width="2.5" style="7" customWidth="1"/>
    <col min="9" max="9" width="2.25" style="7" customWidth="1"/>
    <col min="10" max="10" width="4.5" style="7" customWidth="1"/>
    <col min="11" max="11" width="1.83203125" style="7" customWidth="1"/>
    <col min="12" max="12" width="5" style="7" customWidth="1"/>
    <col min="13" max="13" width="7.33203125" style="7" customWidth="1"/>
    <col min="14" max="14" width="13.33203125" style="7" customWidth="1"/>
    <col min="15" max="16384" width="8.75" style="7"/>
  </cols>
  <sheetData>
    <row r="1" spans="1:14" ht="19.75" customHeight="1">
      <c r="A1" s="2054" t="s">
        <v>1032</v>
      </c>
      <c r="B1" s="2055"/>
      <c r="C1" s="2056"/>
    </row>
    <row r="2" spans="1:14" ht="15.65" customHeight="1"/>
    <row r="3" spans="1:14" ht="15.65" customHeight="1">
      <c r="M3" s="2177" t="s">
        <v>1029</v>
      </c>
      <c r="N3" s="2177"/>
    </row>
    <row r="4" spans="1:14" ht="45.25" customHeight="1">
      <c r="A4" s="2178" t="s">
        <v>1033</v>
      </c>
      <c r="B4" s="2178"/>
      <c r="C4" s="2178"/>
      <c r="D4" s="2178"/>
      <c r="E4" s="2178"/>
      <c r="F4" s="2178"/>
      <c r="G4" s="2178"/>
      <c r="H4" s="2178"/>
      <c r="I4" s="2178"/>
      <c r="J4" s="2178"/>
      <c r="K4" s="2178"/>
      <c r="L4" s="2178"/>
      <c r="M4" s="2178"/>
      <c r="N4" s="2178"/>
    </row>
    <row r="5" spans="1:14" ht="31.4" customHeight="1">
      <c r="A5" s="33" t="s">
        <v>26</v>
      </c>
      <c r="C5" s="2179" t="str">
        <f>工事情報入力!$C$6</f>
        <v>道路改良工事・道路橋りょう改築工事合併工事（●●・Ｒ▲-▲）（週休２日）</v>
      </c>
      <c r="D5" s="2180"/>
      <c r="E5" s="2180"/>
      <c r="F5" s="2180"/>
      <c r="L5" s="643" t="str">
        <f>工事情報入力!$C$26&amp;""</f>
        <v/>
      </c>
      <c r="M5" s="643"/>
      <c r="N5" s="643"/>
    </row>
    <row r="6" spans="1:14" ht="19.75" customHeight="1">
      <c r="A6" s="7" t="s">
        <v>39</v>
      </c>
      <c r="C6" s="2050" t="str">
        <f>工事情報入力!$C$10</f>
        <v>建設　太郎</v>
      </c>
      <c r="D6" s="2051"/>
      <c r="E6" s="2051"/>
      <c r="F6" s="100" t="s">
        <v>0</v>
      </c>
      <c r="H6" s="2049" t="s">
        <v>1001</v>
      </c>
      <c r="I6" s="2049"/>
      <c r="J6" s="2049"/>
      <c r="L6" s="2068"/>
      <c r="M6" s="2068"/>
      <c r="N6" s="2068"/>
    </row>
    <row r="7" spans="1:14" ht="15.65" customHeight="1">
      <c r="H7" s="2049" t="s">
        <v>1002</v>
      </c>
      <c r="I7" s="2049"/>
      <c r="J7" s="2049"/>
      <c r="L7" s="637"/>
      <c r="M7" s="637"/>
      <c r="N7" s="637"/>
    </row>
    <row r="8" spans="1:14" ht="15.65" customHeight="1">
      <c r="G8" s="21" t="s">
        <v>3</v>
      </c>
      <c r="H8" s="2176" t="str">
        <f>IFERROR(INDEX(入力シート1!$A$4:$A$54, MATCH(L7, 入力シート1!$B$4:$B$54, 0)),"")</f>
        <v/>
      </c>
      <c r="I8" s="2176"/>
      <c r="J8" s="21" t="s">
        <v>1034</v>
      </c>
      <c r="L8" s="2069"/>
      <c r="M8" s="2069"/>
      <c r="N8" s="2069"/>
    </row>
    <row r="9" spans="1:14" ht="15.65" customHeight="1">
      <c r="H9" s="2049" t="s">
        <v>40</v>
      </c>
      <c r="I9" s="2049"/>
      <c r="J9" s="2049"/>
      <c r="L9" s="643" t="str">
        <f>IFERROR(VLOOKUP(L7,入力シート1!$B$5:$AM$17,31,0),"")</f>
        <v/>
      </c>
      <c r="M9" s="643"/>
      <c r="N9" s="643"/>
    </row>
    <row r="10" spans="1:14" ht="15.65" customHeight="1">
      <c r="G10" s="21" t="s">
        <v>3</v>
      </c>
      <c r="H10" s="631" t="s">
        <v>1035</v>
      </c>
      <c r="I10" s="631"/>
      <c r="J10" s="631"/>
      <c r="K10" s="7" t="s">
        <v>4</v>
      </c>
      <c r="L10" s="2068"/>
      <c r="M10" s="2068"/>
      <c r="N10" s="2068"/>
    </row>
    <row r="11" spans="1:14" ht="15.65" customHeight="1"/>
    <row r="12" spans="1:14" ht="15.65" customHeight="1"/>
    <row r="13" spans="1:14" ht="15.65" customHeight="1">
      <c r="A13" s="101" t="s">
        <v>1036</v>
      </c>
    </row>
    <row r="14" spans="1:14" ht="15.65" customHeight="1">
      <c r="A14" s="31" t="s">
        <v>1037</v>
      </c>
    </row>
    <row r="15" spans="1:14" ht="19.75" customHeight="1">
      <c r="A15" s="2173" t="s">
        <v>1043</v>
      </c>
      <c r="B15" s="2173"/>
      <c r="C15" s="2173" t="s">
        <v>1040</v>
      </c>
      <c r="D15" s="2173"/>
      <c r="E15" s="2173" t="s">
        <v>1038</v>
      </c>
      <c r="F15" s="2173"/>
      <c r="G15" s="2173" t="s">
        <v>1041</v>
      </c>
      <c r="H15" s="2173"/>
      <c r="I15" s="2173"/>
      <c r="J15" s="2173"/>
      <c r="K15" s="2173"/>
      <c r="L15" s="2173" t="s">
        <v>1042</v>
      </c>
      <c r="M15" s="2173"/>
      <c r="N15" s="102" t="s">
        <v>1039</v>
      </c>
    </row>
    <row r="16" spans="1:14" ht="19.75" customHeight="1">
      <c r="A16" s="2173"/>
      <c r="B16" s="2173"/>
      <c r="C16" s="2061"/>
      <c r="D16" s="2061"/>
      <c r="E16" s="2061"/>
      <c r="F16" s="2061"/>
      <c r="G16" s="2061"/>
      <c r="H16" s="2061"/>
      <c r="I16" s="2061"/>
      <c r="J16" s="2061"/>
      <c r="K16" s="2061"/>
      <c r="L16" s="2061"/>
      <c r="M16" s="2061"/>
      <c r="N16" s="175"/>
    </row>
    <row r="17" spans="1:14" ht="19.75" customHeight="1">
      <c r="A17" s="2173"/>
      <c r="B17" s="2173"/>
      <c r="C17" s="2061"/>
      <c r="D17" s="2061"/>
      <c r="E17" s="2061"/>
      <c r="F17" s="2061"/>
      <c r="G17" s="2061"/>
      <c r="H17" s="2061"/>
      <c r="I17" s="2061"/>
      <c r="J17" s="2061"/>
      <c r="K17" s="2061"/>
      <c r="L17" s="2061"/>
      <c r="M17" s="2061"/>
      <c r="N17" s="175"/>
    </row>
    <row r="18" spans="1:14" ht="19.75" customHeight="1">
      <c r="A18" s="2173"/>
      <c r="B18" s="2173"/>
      <c r="C18" s="2061"/>
      <c r="D18" s="2061"/>
      <c r="E18" s="2061"/>
      <c r="F18" s="2061"/>
      <c r="G18" s="2061"/>
      <c r="H18" s="2061"/>
      <c r="I18" s="2061"/>
      <c r="J18" s="2061"/>
      <c r="K18" s="2061"/>
      <c r="L18" s="2061"/>
      <c r="M18" s="2061"/>
      <c r="N18" s="175"/>
    </row>
    <row r="19" spans="1:14" ht="19.75" customHeight="1">
      <c r="A19" s="2173"/>
      <c r="B19" s="2173"/>
      <c r="C19" s="2061"/>
      <c r="D19" s="2061"/>
      <c r="E19" s="2061"/>
      <c r="F19" s="2061"/>
      <c r="G19" s="2061"/>
      <c r="H19" s="2061"/>
      <c r="I19" s="2061"/>
      <c r="J19" s="2061"/>
      <c r="K19" s="2061"/>
      <c r="L19" s="2061"/>
      <c r="M19" s="2061"/>
      <c r="N19" s="175"/>
    </row>
    <row r="20" spans="1:14" ht="19.75" customHeight="1">
      <c r="A20" s="2173"/>
      <c r="B20" s="2173"/>
      <c r="C20" s="2061"/>
      <c r="D20" s="2061"/>
      <c r="E20" s="2061"/>
      <c r="F20" s="2061"/>
      <c r="G20" s="2061"/>
      <c r="H20" s="2061"/>
      <c r="I20" s="2061"/>
      <c r="J20" s="2061"/>
      <c r="K20" s="2061"/>
      <c r="L20" s="2061"/>
      <c r="M20" s="2061"/>
      <c r="N20" s="175"/>
    </row>
    <row r="21" spans="1:14" ht="34" customHeight="1">
      <c r="A21" s="2173" t="s">
        <v>1055</v>
      </c>
      <c r="B21" s="2173"/>
      <c r="C21" s="2174"/>
      <c r="D21" s="2174"/>
      <c r="E21" s="2174"/>
      <c r="F21" s="2174"/>
      <c r="G21" s="2174"/>
      <c r="H21" s="2174"/>
      <c r="I21" s="2174"/>
      <c r="J21" s="2174"/>
      <c r="K21" s="2174"/>
      <c r="L21" s="2174"/>
      <c r="M21" s="2174"/>
      <c r="N21" s="2174"/>
    </row>
    <row r="22" spans="1:14" ht="34" customHeight="1">
      <c r="A22" s="2173" t="s">
        <v>1056</v>
      </c>
      <c r="B22" s="2173"/>
      <c r="C22" s="2174"/>
      <c r="D22" s="2174"/>
      <c r="E22" s="2174"/>
      <c r="F22" s="2174"/>
      <c r="G22" s="2174"/>
      <c r="H22" s="2174"/>
      <c r="I22" s="2175" t="s">
        <v>1044</v>
      </c>
      <c r="J22" s="2173"/>
      <c r="K22" s="2173"/>
      <c r="L22" s="2174"/>
      <c r="M22" s="2174"/>
      <c r="N22" s="2174"/>
    </row>
    <row r="23" spans="1:14" ht="25.5" customHeight="1">
      <c r="A23" s="2054" t="s">
        <v>1057</v>
      </c>
      <c r="B23" s="2056"/>
      <c r="C23" s="92"/>
      <c r="D23" s="2159" t="s">
        <v>1029</v>
      </c>
      <c r="E23" s="2159"/>
      <c r="F23" s="2159"/>
      <c r="G23" s="71" t="s">
        <v>128</v>
      </c>
      <c r="H23" s="2159" t="s">
        <v>1029</v>
      </c>
      <c r="I23" s="2159"/>
      <c r="J23" s="2159"/>
      <c r="K23" s="2159"/>
      <c r="L23" s="2159"/>
      <c r="M23" s="69" t="s">
        <v>1045</v>
      </c>
      <c r="N23" s="72"/>
    </row>
    <row r="24" spans="1:14" ht="29.9" customHeight="1">
      <c r="A24" s="2165" t="s">
        <v>1046</v>
      </c>
      <c r="B24" s="2166"/>
      <c r="C24" s="2165" t="s">
        <v>31</v>
      </c>
      <c r="D24" s="2169"/>
      <c r="E24" s="2163"/>
      <c r="F24" s="2163"/>
      <c r="G24" s="2163"/>
      <c r="H24" s="2163"/>
      <c r="I24" s="2163"/>
      <c r="J24" s="2163"/>
      <c r="K24" s="2163"/>
      <c r="L24" s="2163"/>
      <c r="M24" s="2163"/>
      <c r="N24" s="2164"/>
    </row>
    <row r="25" spans="1:14" ht="29.9" customHeight="1">
      <c r="A25" s="2167"/>
      <c r="B25" s="2168"/>
      <c r="C25" s="2167" t="s">
        <v>1047</v>
      </c>
      <c r="D25" s="2170"/>
      <c r="E25" s="103" t="s">
        <v>1048</v>
      </c>
      <c r="F25" s="10" t="s">
        <v>3</v>
      </c>
      <c r="G25" s="2171" t="s">
        <v>362</v>
      </c>
      <c r="H25" s="2171"/>
      <c r="I25" s="2171"/>
      <c r="J25" s="2171"/>
      <c r="K25" s="9" t="s">
        <v>4</v>
      </c>
      <c r="L25" s="9"/>
      <c r="M25" s="9"/>
      <c r="N25" s="68"/>
    </row>
    <row r="26" spans="1:14" ht="51" customHeight="1">
      <c r="A26" s="2054" t="s">
        <v>1049</v>
      </c>
      <c r="B26" s="2056"/>
      <c r="C26" s="2054" t="s">
        <v>1050</v>
      </c>
      <c r="D26" s="2055"/>
      <c r="E26" s="95" t="s">
        <v>1048</v>
      </c>
      <c r="F26" s="69" t="s">
        <v>3</v>
      </c>
      <c r="G26" s="2172" t="s">
        <v>362</v>
      </c>
      <c r="H26" s="2172"/>
      <c r="I26" s="2172"/>
      <c r="J26" s="2172"/>
      <c r="K26" s="71" t="s">
        <v>4</v>
      </c>
      <c r="L26" s="71"/>
      <c r="M26" s="71"/>
      <c r="N26" s="72"/>
    </row>
    <row r="27" spans="1:14" ht="48.25" customHeight="1">
      <c r="A27" s="2054" t="s">
        <v>1051</v>
      </c>
      <c r="B27" s="2056"/>
      <c r="C27" s="2160"/>
      <c r="D27" s="2161"/>
      <c r="E27" s="2161"/>
      <c r="F27" s="2161"/>
      <c r="G27" s="2161"/>
      <c r="H27" s="2161"/>
      <c r="I27" s="2161"/>
      <c r="J27" s="2161"/>
      <c r="K27" s="2161"/>
      <c r="L27" s="2161"/>
      <c r="M27" s="2161"/>
      <c r="N27" s="2162"/>
    </row>
    <row r="28" spans="1:14" ht="5.9" customHeight="1">
      <c r="A28" s="8"/>
      <c r="B28" s="8"/>
      <c r="C28" s="31"/>
      <c r="D28" s="31"/>
      <c r="E28" s="31"/>
      <c r="F28" s="31"/>
      <c r="G28" s="31"/>
      <c r="H28" s="31"/>
      <c r="I28" s="31"/>
      <c r="J28" s="31"/>
      <c r="K28" s="31"/>
      <c r="L28" s="31"/>
      <c r="M28" s="31"/>
      <c r="N28" s="31"/>
    </row>
    <row r="29" spans="1:14">
      <c r="A29" s="7" t="s">
        <v>1052</v>
      </c>
    </row>
    <row r="30" spans="1:14">
      <c r="A30" s="7" t="s">
        <v>1053</v>
      </c>
    </row>
    <row r="31" spans="1:14">
      <c r="A31" s="7" t="s">
        <v>1054</v>
      </c>
    </row>
  </sheetData>
  <sheetProtection algorithmName="SHA-512" hashValue="glf9a6xf5Or1cIu4MJsXRz/x4jUcAIFIswh0/HidvWeLP9vYXeuueNDXtgjNzm5KnHVag+q4mxzRn9p1AV+AEw==" saltValue="qS+O8p3sF+Zc+Cj/2IiiBQ==" spinCount="100000" sheet="1" scenarios="1" formatCells="0" selectLockedCells="1"/>
  <mergeCells count="57">
    <mergeCell ref="A1:C1"/>
    <mergeCell ref="M3:N3"/>
    <mergeCell ref="A4:N4"/>
    <mergeCell ref="C5:F5"/>
    <mergeCell ref="C6:E6"/>
    <mergeCell ref="H6:J6"/>
    <mergeCell ref="H10:J10"/>
    <mergeCell ref="L9:N10"/>
    <mergeCell ref="L5:N6"/>
    <mergeCell ref="A15:B20"/>
    <mergeCell ref="C15:D15"/>
    <mergeCell ref="E15:F15"/>
    <mergeCell ref="G15:K15"/>
    <mergeCell ref="L15:M15"/>
    <mergeCell ref="C16:D16"/>
    <mergeCell ref="E16:F16"/>
    <mergeCell ref="L7:N8"/>
    <mergeCell ref="H8:I8"/>
    <mergeCell ref="H7:J7"/>
    <mergeCell ref="H9:J9"/>
    <mergeCell ref="G16:K16"/>
    <mergeCell ref="L16:M16"/>
    <mergeCell ref="C17:D17"/>
    <mergeCell ref="E17:F17"/>
    <mergeCell ref="G17:K17"/>
    <mergeCell ref="L17:M17"/>
    <mergeCell ref="C18:D18"/>
    <mergeCell ref="E18:F18"/>
    <mergeCell ref="G18:K18"/>
    <mergeCell ref="L18:M18"/>
    <mergeCell ref="C19:D19"/>
    <mergeCell ref="E19:F19"/>
    <mergeCell ref="G19:K19"/>
    <mergeCell ref="L19:M19"/>
    <mergeCell ref="C20:D20"/>
    <mergeCell ref="E20:F20"/>
    <mergeCell ref="G20:K20"/>
    <mergeCell ref="L20:M20"/>
    <mergeCell ref="A21:B21"/>
    <mergeCell ref="C21:N21"/>
    <mergeCell ref="A22:B22"/>
    <mergeCell ref="I22:K22"/>
    <mergeCell ref="L22:N22"/>
    <mergeCell ref="C22:H22"/>
    <mergeCell ref="A23:B23"/>
    <mergeCell ref="H23:L23"/>
    <mergeCell ref="D23:F23"/>
    <mergeCell ref="A27:B27"/>
    <mergeCell ref="C27:N27"/>
    <mergeCell ref="E24:N24"/>
    <mergeCell ref="C26:D26"/>
    <mergeCell ref="A24:B25"/>
    <mergeCell ref="C24:D24"/>
    <mergeCell ref="C25:D25"/>
    <mergeCell ref="G25:J25"/>
    <mergeCell ref="A26:B26"/>
    <mergeCell ref="G26:J26"/>
  </mergeCells>
  <phoneticPr fontId="3"/>
  <dataValidations count="2">
    <dataValidation type="list" allowBlank="1" sqref="D23:F23 H23:L23 M3:N3" xr:uid="{9C1C7A17-BED8-4AB5-944D-168E28214C87}">
      <formula1>"　　年　　月　　日"</formula1>
    </dataValidation>
    <dataValidation type="list" allowBlank="1" showInputMessage="1" showErrorMessage="1" sqref="G25:J26" xr:uid="{4D9C4106-B62A-4EFC-B2FE-CC7C33CA6EF9}">
      <formula1>"有　・　無,有,無"</formula1>
    </dataValidation>
  </dataValidations>
  <pageMargins left="0.94488188976377963" right="0.47244094488188981" top="1.0236220472440944" bottom="0.86614173228346458" header="0.31496062992125984" footer="0.31496062992125984"/>
  <pageSetup paperSize="9" orientation="portrait" blackAndWhite="1" verticalDpi="200" r:id="rId1"/>
  <headerFooter>
    <oddFooter>&amp;C&amp;P/&amp;N</oddFooter>
  </headerFooter>
  <drawing r:id="rId2"/>
  <extLst>
    <ext xmlns:x14="http://schemas.microsoft.com/office/spreadsheetml/2009/9/main" uri="{CCE6A557-97BC-4b89-ADB6-D9C93CAAB3DF}">
      <x14:dataValidations xmlns:xm="http://schemas.microsoft.com/office/excel/2006/main" count="1">
        <x14:dataValidation type="list" allowBlank="1" xr:uid="{284DCDDF-A1E5-4EB2-A84D-F835ED5AFA56}">
          <x14:formula1>
            <xm:f>入力シート1!$B$4:$B$54</xm:f>
          </x14:formula1>
          <xm:sqref>L7:N8</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2FAAB-8E2F-4E9A-AE32-F9045E00CD8C}">
  <dimension ref="A1:N38"/>
  <sheetViews>
    <sheetView showGridLines="0" view="pageBreakPreview" zoomScaleNormal="90" zoomScaleSheetLayoutView="100" workbookViewId="0">
      <selection activeCell="K10" sqref="K10:N11"/>
    </sheetView>
  </sheetViews>
  <sheetFormatPr defaultColWidth="8.75" defaultRowHeight="15.65" customHeight="1"/>
  <cols>
    <col min="1" max="1" width="10.08203125" style="7" customWidth="1"/>
    <col min="2" max="2" width="2.25" style="7" customWidth="1"/>
    <col min="3" max="3" width="4.5" style="7" customWidth="1"/>
    <col min="4" max="4" width="7.33203125" style="7" customWidth="1"/>
    <col min="5" max="5" width="4.75" style="7" customWidth="1"/>
    <col min="6" max="6" width="2.25" style="7" customWidth="1"/>
    <col min="7" max="7" width="6.83203125" style="7" customWidth="1"/>
    <col min="8" max="8" width="1.33203125" style="7" customWidth="1"/>
    <col min="9" max="9" width="9" style="7" customWidth="1"/>
    <col min="10" max="10" width="1.58203125" style="7" customWidth="1"/>
    <col min="11" max="11" width="12.5" style="7" customWidth="1"/>
    <col min="12" max="12" width="9.33203125" style="7" customWidth="1"/>
    <col min="13" max="13" width="1.83203125" style="7" customWidth="1"/>
    <col min="14" max="14" width="9.33203125" style="7" customWidth="1"/>
    <col min="15" max="16384" width="8.75" style="7"/>
  </cols>
  <sheetData>
    <row r="1" spans="1:14" ht="15.65" customHeight="1">
      <c r="A1" s="2054" t="s">
        <v>1000</v>
      </c>
      <c r="B1" s="2055"/>
      <c r="C1" s="2056"/>
    </row>
    <row r="4" spans="1:14" ht="15.65" customHeight="1">
      <c r="L4" s="2221" t="s">
        <v>1029</v>
      </c>
      <c r="M4" s="2221"/>
      <c r="N4" s="2221"/>
    </row>
    <row r="5" spans="1:14" ht="19.75" customHeight="1">
      <c r="A5" s="2060" t="s">
        <v>1031</v>
      </c>
      <c r="B5" s="2060"/>
      <c r="C5" s="2060"/>
      <c r="D5" s="2060"/>
      <c r="E5" s="2060"/>
      <c r="F5" s="2060"/>
      <c r="G5" s="2060"/>
      <c r="H5" s="2060"/>
      <c r="I5" s="2060"/>
      <c r="J5" s="2060"/>
      <c r="K5" s="2060"/>
      <c r="L5" s="2060"/>
      <c r="M5" s="2060"/>
      <c r="N5" s="2060"/>
    </row>
    <row r="6" spans="1:14" ht="15.65" customHeight="1">
      <c r="B6" s="2216" t="str">
        <f>工事情報入力!$C$6</f>
        <v>道路改良工事・道路橋りょう改築工事合併工事（●●・Ｒ▲-▲）（週休２日）</v>
      </c>
      <c r="C6" s="2217"/>
      <c r="D6" s="2217"/>
      <c r="E6" s="2217"/>
      <c r="F6" s="2217"/>
    </row>
    <row r="7" spans="1:14" ht="15.65" customHeight="1">
      <c r="B7" s="2217"/>
      <c r="C7" s="2217"/>
      <c r="D7" s="2217"/>
      <c r="E7" s="2217"/>
      <c r="F7" s="2217"/>
    </row>
    <row r="8" spans="1:14" ht="15.65" customHeight="1">
      <c r="A8" s="7" t="s">
        <v>26</v>
      </c>
      <c r="B8" s="2218"/>
      <c r="C8" s="2218"/>
      <c r="D8" s="2218"/>
      <c r="E8" s="2218"/>
      <c r="F8" s="2218"/>
      <c r="K8" s="643" t="str">
        <f>工事情報入力!C26&amp;""</f>
        <v/>
      </c>
      <c r="L8" s="643"/>
      <c r="M8" s="643"/>
      <c r="N8" s="643"/>
    </row>
    <row r="9" spans="1:14" ht="19.75" customHeight="1">
      <c r="A9" s="7" t="s">
        <v>39</v>
      </c>
      <c r="B9" s="2219" t="str">
        <f>工事情報入力!$C$10</f>
        <v>建設　太郎</v>
      </c>
      <c r="C9" s="2220"/>
      <c r="D9" s="2220"/>
      <c r="E9" s="2220"/>
      <c r="F9" s="71" t="s">
        <v>0</v>
      </c>
      <c r="I9" s="8" t="s">
        <v>1001</v>
      </c>
      <c r="K9" s="2068"/>
      <c r="L9" s="2068"/>
      <c r="M9" s="2068"/>
      <c r="N9" s="2068"/>
    </row>
    <row r="10" spans="1:14" ht="15.65" customHeight="1">
      <c r="I10" s="8" t="s">
        <v>1002</v>
      </c>
      <c r="K10" s="2214"/>
      <c r="L10" s="2214"/>
      <c r="M10" s="2214"/>
      <c r="N10" s="2214"/>
    </row>
    <row r="11" spans="1:14" ht="15.65" customHeight="1">
      <c r="H11" s="7" t="s">
        <v>3</v>
      </c>
      <c r="I11" s="159" t="str">
        <f>IFERROR(INDEX(入力シート1!$A$4:$A$54, MATCH(K10, 入力シート1!$B$4:$B$54, 0)),"")</f>
        <v/>
      </c>
      <c r="J11" s="7" t="s">
        <v>4</v>
      </c>
      <c r="K11" s="2069"/>
      <c r="L11" s="2069"/>
      <c r="M11" s="2069"/>
      <c r="N11" s="2069"/>
    </row>
    <row r="12" spans="1:14" ht="15.65" customHeight="1">
      <c r="I12" s="8" t="s">
        <v>40</v>
      </c>
      <c r="K12" s="2215" t="str">
        <f>IFERROR(VLOOKUP(K10,入力シート1!$B$5:$AM$17,31,0),"")</f>
        <v/>
      </c>
      <c r="L12" s="2215"/>
      <c r="M12" s="2215"/>
      <c r="N12" s="2215"/>
    </row>
    <row r="13" spans="1:14" ht="15.65" customHeight="1">
      <c r="H13" s="7" t="s">
        <v>3</v>
      </c>
      <c r="I13" s="8" t="s">
        <v>1003</v>
      </c>
      <c r="J13" s="7" t="s">
        <v>4</v>
      </c>
      <c r="K13" s="2068"/>
      <c r="L13" s="2068"/>
      <c r="M13" s="2068"/>
      <c r="N13" s="2068"/>
    </row>
    <row r="14" spans="1:14" ht="28.4" customHeight="1"/>
    <row r="15" spans="1:14" ht="15.65" customHeight="1">
      <c r="A15" s="7" t="s">
        <v>1004</v>
      </c>
    </row>
    <row r="16" spans="1:14" ht="17.149999999999999" customHeight="1"/>
    <row r="17" spans="1:14" ht="25.5" customHeight="1">
      <c r="A17" s="2054" t="s">
        <v>1012</v>
      </c>
      <c r="B17" s="2055"/>
      <c r="C17" s="2056"/>
      <c r="D17" s="2208"/>
      <c r="E17" s="2209"/>
      <c r="F17" s="2209"/>
      <c r="G17" s="2209"/>
      <c r="H17" s="2209"/>
      <c r="I17" s="2209"/>
      <c r="J17" s="2209"/>
      <c r="K17" s="2209"/>
      <c r="L17" s="2209"/>
      <c r="M17" s="2209"/>
      <c r="N17" s="2210"/>
    </row>
    <row r="18" spans="1:14" ht="25.5" customHeight="1">
      <c r="A18" s="2165" t="s">
        <v>1011</v>
      </c>
      <c r="B18" s="2169"/>
      <c r="C18" s="2166"/>
      <c r="D18" s="2211" t="s">
        <v>1009</v>
      </c>
      <c r="E18" s="2212"/>
      <c r="F18" s="2212"/>
      <c r="G18" s="2212"/>
      <c r="H18" s="2212"/>
      <c r="I18" s="2212"/>
      <c r="J18" s="2213"/>
      <c r="K18" s="93" t="s">
        <v>1007</v>
      </c>
      <c r="L18" s="171" t="s">
        <v>1005</v>
      </c>
      <c r="M18" s="73" t="s">
        <v>128</v>
      </c>
      <c r="N18" s="173" t="s">
        <v>1324</v>
      </c>
    </row>
    <row r="19" spans="1:14" ht="25.5" customHeight="1">
      <c r="A19" s="2167"/>
      <c r="B19" s="2170"/>
      <c r="C19" s="2168"/>
      <c r="D19" s="2206" t="s">
        <v>1010</v>
      </c>
      <c r="E19" s="2207"/>
      <c r="F19" s="97" t="s">
        <v>3</v>
      </c>
      <c r="G19" s="2171"/>
      <c r="H19" s="2171"/>
      <c r="I19" s="2171"/>
      <c r="J19" s="98" t="s">
        <v>4</v>
      </c>
      <c r="K19" s="94" t="s">
        <v>1008</v>
      </c>
      <c r="L19" s="172" t="s">
        <v>1006</v>
      </c>
      <c r="M19" s="74" t="s">
        <v>128</v>
      </c>
      <c r="N19" s="174" t="s">
        <v>1006</v>
      </c>
    </row>
    <row r="20" spans="1:14" ht="28.4" customHeight="1">
      <c r="A20" s="2054" t="s">
        <v>1013</v>
      </c>
      <c r="B20" s="2055"/>
      <c r="C20" s="2056"/>
      <c r="D20" s="2201" t="s">
        <v>1014</v>
      </c>
      <c r="E20" s="2202"/>
      <c r="F20" s="2202"/>
      <c r="G20" s="2202"/>
      <c r="H20" s="2202"/>
      <c r="I20" s="2202"/>
      <c r="J20" s="2172"/>
      <c r="K20" s="2172"/>
      <c r="L20" s="2172"/>
      <c r="M20" s="2172"/>
      <c r="N20" s="99" t="s">
        <v>4</v>
      </c>
    </row>
    <row r="21" spans="1:14" ht="26.9" customHeight="1">
      <c r="A21" s="2165" t="s">
        <v>1015</v>
      </c>
      <c r="B21" s="2169"/>
      <c r="C21" s="2166"/>
      <c r="D21" s="2203" t="s">
        <v>1016</v>
      </c>
      <c r="E21" s="2204"/>
      <c r="F21" s="2204"/>
      <c r="G21" s="2204"/>
      <c r="H21" s="2204"/>
      <c r="I21" s="2204"/>
      <c r="J21" s="2204"/>
      <c r="K21" s="2204"/>
      <c r="L21" s="2204"/>
      <c r="M21" s="2204"/>
      <c r="N21" s="2205"/>
    </row>
    <row r="22" spans="1:14" ht="26.9" customHeight="1">
      <c r="A22" s="2181"/>
      <c r="B22" s="631"/>
      <c r="C22" s="2182"/>
      <c r="D22" s="2206" t="s">
        <v>1017</v>
      </c>
      <c r="E22" s="2207"/>
      <c r="F22" s="2171"/>
      <c r="G22" s="2171"/>
      <c r="H22" s="2171"/>
      <c r="I22" s="2171"/>
      <c r="J22" s="2171"/>
      <c r="K22" s="2171"/>
      <c r="L22" s="97" t="s">
        <v>4</v>
      </c>
      <c r="M22" s="97"/>
      <c r="N22" s="98"/>
    </row>
    <row r="23" spans="1:14" ht="19.75" customHeight="1">
      <c r="A23" s="2165" t="s">
        <v>1018</v>
      </c>
      <c r="B23" s="2169"/>
      <c r="C23" s="2166"/>
      <c r="D23" s="2195"/>
      <c r="E23" s="2195"/>
      <c r="F23" s="2195"/>
      <c r="G23" s="2195"/>
      <c r="H23" s="2195"/>
      <c r="I23" s="2195"/>
      <c r="J23" s="2195"/>
      <c r="K23" s="2195"/>
      <c r="L23" s="2195"/>
      <c r="M23" s="2195"/>
      <c r="N23" s="2196"/>
    </row>
    <row r="24" spans="1:14" ht="19.75" customHeight="1">
      <c r="A24" s="2167" t="s">
        <v>1019</v>
      </c>
      <c r="B24" s="2170"/>
      <c r="C24" s="2168"/>
      <c r="D24" s="2197"/>
      <c r="E24" s="2197"/>
      <c r="F24" s="2197"/>
      <c r="G24" s="2197"/>
      <c r="H24" s="2197"/>
      <c r="I24" s="2197"/>
      <c r="J24" s="2197"/>
      <c r="K24" s="2197"/>
      <c r="L24" s="2197"/>
      <c r="M24" s="2197"/>
      <c r="N24" s="2198"/>
    </row>
    <row r="25" spans="1:14" ht="36.75" customHeight="1">
      <c r="A25" s="2054" t="s">
        <v>1020</v>
      </c>
      <c r="B25" s="2055"/>
      <c r="C25" s="2056"/>
      <c r="D25" s="2160"/>
      <c r="E25" s="2161"/>
      <c r="F25" s="2161"/>
      <c r="G25" s="2161"/>
      <c r="H25" s="2161"/>
      <c r="I25" s="2161"/>
      <c r="J25" s="2161"/>
      <c r="K25" s="2161"/>
      <c r="L25" s="2161"/>
      <c r="M25" s="2161"/>
      <c r="N25" s="2162"/>
    </row>
    <row r="26" spans="1:14" ht="14.15" customHeight="1">
      <c r="A26" s="7" t="s">
        <v>1021</v>
      </c>
    </row>
    <row r="27" spans="1:14" ht="14.15" customHeight="1"/>
    <row r="28" spans="1:14" ht="14.15" customHeight="1"/>
    <row r="29" spans="1:14" ht="22.5" customHeight="1">
      <c r="A29" s="2199" t="s">
        <v>1022</v>
      </c>
      <c r="B29" s="2200"/>
      <c r="C29" s="96"/>
      <c r="D29" s="72" t="s">
        <v>1023</v>
      </c>
      <c r="E29" s="92"/>
      <c r="F29" s="71"/>
      <c r="G29" s="71"/>
      <c r="H29" s="71" t="s">
        <v>3</v>
      </c>
      <c r="I29" s="69" t="s">
        <v>1028</v>
      </c>
      <c r="J29" s="71" t="s">
        <v>4</v>
      </c>
      <c r="K29" s="2194" t="s">
        <v>1029</v>
      </c>
      <c r="L29" s="2194"/>
      <c r="M29" s="2194"/>
      <c r="N29" s="72"/>
    </row>
    <row r="30" spans="1:14" ht="22.5" customHeight="1">
      <c r="A30" s="2165" t="s">
        <v>1024</v>
      </c>
      <c r="B30" s="2169"/>
      <c r="C30" s="2169"/>
      <c r="D30" s="2166"/>
      <c r="E30" s="2054" t="s">
        <v>1026</v>
      </c>
      <c r="F30" s="2055"/>
      <c r="G30" s="2055"/>
      <c r="H30" s="71"/>
      <c r="I30" s="2192"/>
      <c r="J30" s="2192"/>
      <c r="K30" s="2192"/>
      <c r="L30" s="2192"/>
      <c r="M30" s="2192"/>
      <c r="N30" s="2193"/>
    </row>
    <row r="31" spans="1:14" ht="22.5" customHeight="1">
      <c r="A31" s="2167"/>
      <c r="B31" s="2170"/>
      <c r="C31" s="2170"/>
      <c r="D31" s="2168"/>
      <c r="E31" s="2167" t="s">
        <v>1027</v>
      </c>
      <c r="F31" s="2170"/>
      <c r="G31" s="2170"/>
      <c r="H31" s="9"/>
      <c r="I31" s="2190"/>
      <c r="J31" s="2190"/>
      <c r="K31" s="2190"/>
      <c r="L31" s="2190"/>
      <c r="M31" s="2190"/>
      <c r="N31" s="2191"/>
    </row>
    <row r="32" spans="1:14" ht="15.65" customHeight="1">
      <c r="A32" s="2165" t="s">
        <v>1025</v>
      </c>
      <c r="B32" s="2169"/>
      <c r="C32" s="2169"/>
      <c r="D32" s="2166"/>
      <c r="E32" s="2183"/>
      <c r="F32" s="2184"/>
      <c r="G32" s="2184"/>
      <c r="H32" s="2184"/>
      <c r="I32" s="2184"/>
      <c r="J32" s="2184"/>
      <c r="K32" s="2184"/>
      <c r="L32" s="2184"/>
      <c r="M32" s="2184"/>
      <c r="N32" s="2185"/>
    </row>
    <row r="33" spans="1:14" ht="15.65" customHeight="1">
      <c r="A33" s="2181"/>
      <c r="B33" s="631"/>
      <c r="C33" s="631"/>
      <c r="D33" s="2182"/>
      <c r="E33" s="2186"/>
      <c r="F33" s="2187"/>
      <c r="G33" s="2187"/>
      <c r="H33" s="2187"/>
      <c r="I33" s="2187"/>
      <c r="J33" s="2187"/>
      <c r="K33" s="2187"/>
      <c r="L33" s="2187"/>
      <c r="M33" s="2187"/>
      <c r="N33" s="2188"/>
    </row>
    <row r="34" spans="1:14" ht="15.65" customHeight="1">
      <c r="A34" s="2181"/>
      <c r="B34" s="631"/>
      <c r="C34" s="631"/>
      <c r="D34" s="2182"/>
      <c r="E34" s="2186"/>
      <c r="F34" s="2187"/>
      <c r="G34" s="2187"/>
      <c r="H34" s="2187"/>
      <c r="I34" s="2187"/>
      <c r="J34" s="2187"/>
      <c r="K34" s="2187"/>
      <c r="L34" s="2187"/>
      <c r="M34" s="2187"/>
      <c r="N34" s="2188"/>
    </row>
    <row r="35" spans="1:14" ht="15.65" customHeight="1">
      <c r="A35" s="2181"/>
      <c r="B35" s="631"/>
      <c r="C35" s="631"/>
      <c r="D35" s="2182"/>
      <c r="E35" s="2186"/>
      <c r="F35" s="2187"/>
      <c r="G35" s="2187"/>
      <c r="H35" s="2187"/>
      <c r="I35" s="2187"/>
      <c r="J35" s="2187"/>
      <c r="K35" s="2187"/>
      <c r="L35" s="2187"/>
      <c r="M35" s="2187"/>
      <c r="N35" s="2188"/>
    </row>
    <row r="36" spans="1:14" ht="15.65" customHeight="1">
      <c r="A36" s="2167"/>
      <c r="B36" s="2170"/>
      <c r="C36" s="2170"/>
      <c r="D36" s="2168"/>
      <c r="E36" s="2189"/>
      <c r="F36" s="2190"/>
      <c r="G36" s="2190"/>
      <c r="H36" s="2190"/>
      <c r="I36" s="2190"/>
      <c r="J36" s="2190"/>
      <c r="K36" s="2190"/>
      <c r="L36" s="2190"/>
      <c r="M36" s="2190"/>
      <c r="N36" s="2191"/>
    </row>
    <row r="38" spans="1:14" ht="15.65" customHeight="1">
      <c r="A38" s="7" t="s">
        <v>1030</v>
      </c>
    </row>
  </sheetData>
  <sheetProtection algorithmName="SHA-512" hashValue="x1hULZjI0qJytVsiq38qLVhNArbaL6o0L2znWY3jHOJ/l+lXVBlipNNkOT3uXNWjiJR9j4GVsfaRZkHRyGRyPQ==" saltValue="dcVvX5aEXQKlA3aziW9tjQ==" spinCount="100000" sheet="1" scenarios="1" formatCells="0" selectLockedCells="1"/>
  <mergeCells count="39">
    <mergeCell ref="K10:N11"/>
    <mergeCell ref="K8:N9"/>
    <mergeCell ref="K12:N13"/>
    <mergeCell ref="A1:C1"/>
    <mergeCell ref="A5:N5"/>
    <mergeCell ref="B6:F8"/>
    <mergeCell ref="B9:E9"/>
    <mergeCell ref="L4:N4"/>
    <mergeCell ref="A17:C17"/>
    <mergeCell ref="D17:N17"/>
    <mergeCell ref="A18:C19"/>
    <mergeCell ref="D18:J18"/>
    <mergeCell ref="D19:E19"/>
    <mergeCell ref="G19:I19"/>
    <mergeCell ref="A20:C20"/>
    <mergeCell ref="D20:I20"/>
    <mergeCell ref="J20:M20"/>
    <mergeCell ref="A21:C22"/>
    <mergeCell ref="D21:N21"/>
    <mergeCell ref="D22:E22"/>
    <mergeCell ref="F22:K22"/>
    <mergeCell ref="K29:M29"/>
    <mergeCell ref="A23:C23"/>
    <mergeCell ref="A24:C24"/>
    <mergeCell ref="D23:N24"/>
    <mergeCell ref="A25:C25"/>
    <mergeCell ref="D25:N25"/>
    <mergeCell ref="A29:B29"/>
    <mergeCell ref="A30:D31"/>
    <mergeCell ref="E30:G30"/>
    <mergeCell ref="E31:G31"/>
    <mergeCell ref="I31:N31"/>
    <mergeCell ref="I30:N30"/>
    <mergeCell ref="A32:D36"/>
    <mergeCell ref="E32:N32"/>
    <mergeCell ref="E33:N33"/>
    <mergeCell ref="E34:N34"/>
    <mergeCell ref="E35:N35"/>
    <mergeCell ref="E36:N36"/>
  </mergeCells>
  <phoneticPr fontId="3"/>
  <dataValidations count="3">
    <dataValidation type="list" allowBlank="1" sqref="L18 N18" xr:uid="{AF7C0464-F6FE-4421-8152-087AFBFB6B1F}">
      <formula1>"　　月　　日"</formula1>
    </dataValidation>
    <dataValidation type="list" allowBlank="1" sqref="L19 N19" xr:uid="{4B40E22D-5332-4023-BD02-174B8DFD1954}">
      <formula1>"　　時　　分"</formula1>
    </dataValidation>
    <dataValidation type="list" allowBlank="1" sqref="K29:M29 L4:N4" xr:uid="{DCE07307-391C-458B-BF10-38B8931F5C52}">
      <formula1>"　　年　　月　　日"</formula1>
    </dataValidation>
  </dataValidations>
  <pageMargins left="0.78740157480314965" right="0.31496062992125984" top="0.94488188976377963" bottom="0.74803149606299213" header="0.31496062992125984" footer="0.31496062992125984"/>
  <pageSetup paperSize="9" orientation="portrait" blackAndWhite="1" verticalDpi="200" r:id="rId1"/>
  <headerFooter>
    <oddFooter>&amp;C&amp;P/&amp;N</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xr:uid="{D4EB8D2F-22B1-4B56-86A0-0CA7F1AF2F9C}">
          <x14:formula1>
            <xm:f>入力シート1!$B$4:$B$54</xm:f>
          </x14:formula1>
          <xm:sqref>K10:N11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F6016-1B86-4F3D-B478-A2889F370A4B}">
  <sheetPr>
    <tabColor rgb="FFFFC000"/>
    <pageSetUpPr fitToPage="1"/>
  </sheetPr>
  <dimension ref="A1:AM54"/>
  <sheetViews>
    <sheetView zoomScale="110" zoomScaleNormal="110" workbookViewId="0">
      <pane xSplit="2" ySplit="4" topLeftCell="C5" activePane="bottomRight" state="frozen"/>
      <selection pane="topRight" activeCell="C1" sqref="C1"/>
      <selection pane="bottomLeft" activeCell="A5" sqref="A5"/>
      <selection pane="bottomRight" activeCell="A5" sqref="A5"/>
    </sheetView>
  </sheetViews>
  <sheetFormatPr defaultColWidth="9" defaultRowHeight="30" customHeight="1" outlineLevelCol="1"/>
  <cols>
    <col min="1" max="1" width="5.25" style="506" bestFit="1" customWidth="1"/>
    <col min="2" max="2" width="17.25" style="506" bestFit="1" customWidth="1"/>
    <col min="3" max="3" width="14.33203125" style="522" bestFit="1" customWidth="1"/>
    <col min="4" max="4" width="21.83203125" style="506" bestFit="1" customWidth="1"/>
    <col min="5" max="5" width="9" style="506"/>
    <col min="6" max="6" width="35.08203125" style="506" bestFit="1" customWidth="1"/>
    <col min="7" max="8" width="13.58203125" style="506" bestFit="1" customWidth="1"/>
    <col min="9" max="9" width="9.25" style="523" bestFit="1" customWidth="1"/>
    <col min="10" max="11" width="10.25" style="523" bestFit="1" customWidth="1"/>
    <col min="12" max="12" width="20.58203125" style="506" customWidth="1"/>
    <col min="13" max="14" width="5.25" style="506" bestFit="1" customWidth="1"/>
    <col min="15" max="15" width="5" style="506" customWidth="1"/>
    <col min="16" max="16" width="6.5" style="506" bestFit="1" customWidth="1"/>
    <col min="17" max="17" width="9.58203125" style="506" customWidth="1"/>
    <col min="18" max="18" width="20.58203125" style="506" customWidth="1" outlineLevel="1"/>
    <col min="19" max="20" width="5.25" style="506" customWidth="1" outlineLevel="1"/>
    <col min="21" max="21" width="2.5" style="506" customWidth="1" outlineLevel="1"/>
    <col min="22" max="22" width="5.5" style="506" customWidth="1" outlineLevel="1"/>
    <col min="23" max="23" width="9.58203125" style="506" customWidth="1" outlineLevel="1"/>
    <col min="24" max="24" width="13" style="506" bestFit="1" customWidth="1"/>
    <col min="25" max="25" width="10.58203125" style="506" customWidth="1"/>
    <col min="26" max="26" width="15.58203125" style="506" customWidth="1"/>
    <col min="27" max="27" width="10.58203125" style="506" customWidth="1"/>
    <col min="28" max="28" width="15.58203125" style="506" customWidth="1"/>
    <col min="29" max="29" width="10.58203125" style="506" customWidth="1"/>
    <col min="30" max="30" width="15.58203125" style="506" customWidth="1"/>
    <col min="31" max="33" width="13.58203125" style="506" customWidth="1"/>
    <col min="34" max="34" width="19.25" style="506" bestFit="1" customWidth="1"/>
    <col min="35" max="37" width="17.25" style="506" bestFit="1" customWidth="1"/>
    <col min="38" max="38" width="12.5" style="523" customWidth="1"/>
    <col min="39" max="39" width="17.25" style="506" bestFit="1" customWidth="1"/>
    <col min="40" max="16384" width="9" style="506"/>
  </cols>
  <sheetData>
    <row r="1" spans="1:39" ht="36" customHeight="1">
      <c r="A1" s="497"/>
      <c r="B1" s="498" t="s">
        <v>1287</v>
      </c>
      <c r="C1" s="499"/>
      <c r="D1" s="500"/>
      <c r="E1" s="500"/>
      <c r="F1" s="500"/>
      <c r="G1" s="500"/>
      <c r="H1" s="501"/>
      <c r="I1" s="502" t="s">
        <v>1288</v>
      </c>
      <c r="J1" s="503"/>
      <c r="K1" s="503"/>
      <c r="L1" s="498" t="s">
        <v>1279</v>
      </c>
      <c r="M1" s="500"/>
      <c r="N1" s="500"/>
      <c r="O1" s="500"/>
      <c r="P1" s="501"/>
      <c r="Q1" s="500"/>
      <c r="R1" s="498" t="s">
        <v>1281</v>
      </c>
      <c r="S1" s="500"/>
      <c r="T1" s="500"/>
      <c r="U1" s="500"/>
      <c r="V1" s="501"/>
      <c r="W1" s="500"/>
      <c r="X1" s="498" t="s">
        <v>1289</v>
      </c>
      <c r="Y1" s="500"/>
      <c r="Z1" s="500"/>
      <c r="AA1" s="500"/>
      <c r="AB1" s="500"/>
      <c r="AC1" s="500"/>
      <c r="AD1" s="501"/>
      <c r="AE1" s="498" t="s">
        <v>1293</v>
      </c>
      <c r="AF1" s="500"/>
      <c r="AG1" s="500"/>
      <c r="AH1" s="500"/>
      <c r="AI1" s="500"/>
      <c r="AJ1" s="500"/>
      <c r="AK1" s="501"/>
      <c r="AL1" s="504" t="s">
        <v>1299</v>
      </c>
      <c r="AM1" s="505" t="s">
        <v>1301</v>
      </c>
    </row>
    <row r="2" spans="1:39" s="512" customFormat="1" ht="30" customHeight="1">
      <c r="A2" s="507" t="s">
        <v>1183</v>
      </c>
      <c r="B2" s="508" t="s">
        <v>37</v>
      </c>
      <c r="C2" s="509" t="s">
        <v>1278</v>
      </c>
      <c r="D2" s="508" t="s">
        <v>28</v>
      </c>
      <c r="E2" s="508" t="s">
        <v>1285</v>
      </c>
      <c r="F2" s="508" t="s">
        <v>1159</v>
      </c>
      <c r="G2" s="508" t="s">
        <v>1160</v>
      </c>
      <c r="H2" s="508" t="s">
        <v>1286</v>
      </c>
      <c r="I2" s="164" t="s">
        <v>1282</v>
      </c>
      <c r="J2" s="164" t="s">
        <v>1283</v>
      </c>
      <c r="K2" s="164" t="s">
        <v>1284</v>
      </c>
      <c r="L2" s="508" t="s">
        <v>1280</v>
      </c>
      <c r="M2" s="507" t="s">
        <v>264</v>
      </c>
      <c r="N2" s="507"/>
      <c r="O2" s="507"/>
      <c r="P2" s="507"/>
      <c r="Q2" s="507" t="s">
        <v>1304</v>
      </c>
      <c r="R2" s="508" t="s">
        <v>1280</v>
      </c>
      <c r="S2" s="507" t="s">
        <v>264</v>
      </c>
      <c r="T2" s="507"/>
      <c r="U2" s="507"/>
      <c r="V2" s="507"/>
      <c r="W2" s="507" t="s">
        <v>1304</v>
      </c>
      <c r="X2" s="508" t="s">
        <v>14</v>
      </c>
      <c r="Y2" s="508" t="s">
        <v>15</v>
      </c>
      <c r="Z2" s="508" t="s">
        <v>1290</v>
      </c>
      <c r="AA2" s="508" t="s">
        <v>33</v>
      </c>
      <c r="AB2" s="508" t="s">
        <v>1291</v>
      </c>
      <c r="AC2" s="508" t="s">
        <v>13</v>
      </c>
      <c r="AD2" s="508" t="s">
        <v>1292</v>
      </c>
      <c r="AE2" s="508" t="s">
        <v>1294</v>
      </c>
      <c r="AF2" s="508" t="s">
        <v>17</v>
      </c>
      <c r="AG2" s="508" t="s">
        <v>1295</v>
      </c>
      <c r="AH2" s="508" t="s">
        <v>1296</v>
      </c>
      <c r="AI2" s="508" t="s">
        <v>1297</v>
      </c>
      <c r="AJ2" s="508" t="s">
        <v>1298</v>
      </c>
      <c r="AK2" s="508" t="s">
        <v>269</v>
      </c>
      <c r="AL2" s="510" t="s">
        <v>1300</v>
      </c>
      <c r="AM2" s="511" t="s">
        <v>1302</v>
      </c>
    </row>
    <row r="3" spans="1:39" s="512" customFormat="1" ht="30" customHeight="1">
      <c r="A3" s="513" t="s">
        <v>1345</v>
      </c>
      <c r="B3" s="514" t="s">
        <v>1331</v>
      </c>
      <c r="C3" s="515">
        <v>48316054461322</v>
      </c>
      <c r="D3" s="514" t="s">
        <v>1329</v>
      </c>
      <c r="E3" s="514" t="s">
        <v>1330</v>
      </c>
      <c r="F3" s="514" t="s">
        <v>1332</v>
      </c>
      <c r="G3" s="514" t="s">
        <v>1333</v>
      </c>
      <c r="H3" s="514" t="s">
        <v>1334</v>
      </c>
      <c r="I3" s="516">
        <v>45383</v>
      </c>
      <c r="J3" s="516">
        <v>45747</v>
      </c>
      <c r="K3" s="516">
        <v>45382</v>
      </c>
      <c r="L3" s="514" t="s">
        <v>1335</v>
      </c>
      <c r="M3" s="517" t="s">
        <v>1336</v>
      </c>
      <c r="N3" s="518" t="s">
        <v>1337</v>
      </c>
      <c r="O3" s="518">
        <v>2</v>
      </c>
      <c r="P3" s="518">
        <v>34</v>
      </c>
      <c r="Q3" s="519">
        <v>44272</v>
      </c>
      <c r="R3" s="514"/>
      <c r="S3" s="513"/>
      <c r="T3" s="513"/>
      <c r="U3" s="513"/>
      <c r="V3" s="513"/>
      <c r="W3" s="513"/>
      <c r="X3" s="514" t="s">
        <v>1328</v>
      </c>
      <c r="Y3" s="514" t="s">
        <v>1338</v>
      </c>
      <c r="Z3" s="514" t="s">
        <v>1339</v>
      </c>
      <c r="AA3" s="514" t="s">
        <v>1338</v>
      </c>
      <c r="AB3" s="514" t="s">
        <v>1339</v>
      </c>
      <c r="AC3" s="514" t="s">
        <v>1338</v>
      </c>
      <c r="AD3" s="514" t="s">
        <v>1340</v>
      </c>
      <c r="AE3" s="514"/>
      <c r="AF3" s="514" t="s">
        <v>1341</v>
      </c>
      <c r="AG3" s="514" t="s">
        <v>1341</v>
      </c>
      <c r="AH3" s="514" t="s">
        <v>1342</v>
      </c>
      <c r="AI3" s="514" t="s">
        <v>1341</v>
      </c>
      <c r="AJ3" s="514" t="s">
        <v>1343</v>
      </c>
      <c r="AK3" s="514" t="s">
        <v>1344</v>
      </c>
      <c r="AL3" s="520">
        <v>45532</v>
      </c>
      <c r="AM3" s="521" t="s">
        <v>1335</v>
      </c>
    </row>
    <row r="4" spans="1:39" s="512" customFormat="1" ht="1" customHeight="1">
      <c r="A4" s="527"/>
      <c r="B4" s="528"/>
      <c r="C4" s="529"/>
      <c r="D4" s="528"/>
      <c r="E4" s="528"/>
      <c r="F4" s="528"/>
      <c r="G4" s="528"/>
      <c r="H4" s="528"/>
      <c r="I4" s="530"/>
      <c r="J4" s="530"/>
      <c r="K4" s="530"/>
      <c r="L4" s="528"/>
      <c r="M4" s="527"/>
      <c r="N4" s="527"/>
      <c r="O4" s="527"/>
      <c r="P4" s="527"/>
      <c r="Q4" s="527"/>
      <c r="R4" s="528"/>
      <c r="S4" s="527"/>
      <c r="T4" s="527"/>
      <c r="U4" s="527"/>
      <c r="V4" s="527"/>
      <c r="W4" s="527"/>
      <c r="X4" s="528"/>
      <c r="Y4" s="528"/>
      <c r="Z4" s="528"/>
      <c r="AA4" s="528"/>
      <c r="AB4" s="528"/>
      <c r="AC4" s="528"/>
      <c r="AD4" s="528"/>
      <c r="AE4" s="528"/>
      <c r="AF4" s="528"/>
      <c r="AG4" s="528"/>
      <c r="AH4" s="528"/>
      <c r="AI4" s="528"/>
      <c r="AJ4" s="528"/>
      <c r="AK4" s="528"/>
      <c r="AL4" s="531"/>
      <c r="AM4" s="532"/>
    </row>
    <row r="5" spans="1:39" ht="30" customHeight="1">
      <c r="A5" s="524"/>
      <c r="B5" s="524"/>
      <c r="C5" s="525"/>
      <c r="D5" s="524"/>
      <c r="E5" s="524"/>
      <c r="F5" s="524"/>
      <c r="G5" s="524"/>
      <c r="H5" s="524"/>
      <c r="I5" s="526"/>
      <c r="J5" s="526"/>
      <c r="K5" s="526"/>
      <c r="L5" s="524"/>
      <c r="M5" s="524"/>
      <c r="N5" s="524"/>
      <c r="O5" s="524"/>
      <c r="P5" s="524"/>
      <c r="Q5" s="526"/>
      <c r="R5" s="524"/>
      <c r="S5" s="524"/>
      <c r="T5" s="524"/>
      <c r="U5" s="524"/>
      <c r="V5" s="524"/>
      <c r="W5" s="526"/>
      <c r="X5" s="524"/>
      <c r="Y5" s="524"/>
      <c r="Z5" s="524"/>
      <c r="AA5" s="524"/>
      <c r="AB5" s="524"/>
      <c r="AC5" s="524"/>
      <c r="AD5" s="524"/>
      <c r="AE5" s="524"/>
      <c r="AF5" s="524"/>
      <c r="AG5" s="524"/>
      <c r="AH5" s="524"/>
      <c r="AI5" s="524"/>
      <c r="AJ5" s="524"/>
      <c r="AK5" s="524"/>
      <c r="AL5" s="526"/>
      <c r="AM5" s="524"/>
    </row>
    <row r="6" spans="1:39" ht="30" customHeight="1">
      <c r="A6" s="524"/>
      <c r="B6" s="524"/>
      <c r="C6" s="525"/>
      <c r="D6" s="524"/>
      <c r="E6" s="524"/>
      <c r="F6" s="524"/>
      <c r="G6" s="524"/>
      <c r="H6" s="524"/>
      <c r="I6" s="526"/>
      <c r="J6" s="526"/>
      <c r="K6" s="526"/>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6"/>
      <c r="AM6" s="524"/>
    </row>
    <row r="7" spans="1:39" ht="30" customHeight="1">
      <c r="A7" s="524"/>
      <c r="B7" s="524"/>
      <c r="C7" s="525"/>
      <c r="D7" s="524"/>
      <c r="E7" s="524"/>
      <c r="F7" s="524"/>
      <c r="G7" s="524"/>
      <c r="H7" s="524"/>
      <c r="I7" s="526"/>
      <c r="J7" s="526"/>
      <c r="K7" s="526"/>
      <c r="L7" s="524"/>
      <c r="M7" s="524"/>
      <c r="N7" s="524"/>
      <c r="O7" s="524"/>
      <c r="P7" s="524"/>
      <c r="Q7" s="524"/>
      <c r="R7" s="524"/>
      <c r="S7" s="524"/>
      <c r="T7" s="524"/>
      <c r="U7" s="524"/>
      <c r="V7" s="524"/>
      <c r="W7" s="524"/>
      <c r="X7" s="524"/>
      <c r="Y7" s="524"/>
      <c r="Z7" s="524"/>
      <c r="AA7" s="524"/>
      <c r="AB7" s="524"/>
      <c r="AC7" s="524"/>
      <c r="AD7" s="524"/>
      <c r="AE7" s="524"/>
      <c r="AF7" s="524"/>
      <c r="AG7" s="524"/>
      <c r="AH7" s="524"/>
      <c r="AI7" s="524"/>
      <c r="AJ7" s="524"/>
      <c r="AK7" s="524"/>
      <c r="AL7" s="526"/>
      <c r="AM7" s="524"/>
    </row>
    <row r="8" spans="1:39" ht="30" customHeight="1">
      <c r="A8" s="524"/>
      <c r="B8" s="524"/>
      <c r="C8" s="525"/>
      <c r="D8" s="524"/>
      <c r="E8" s="524"/>
      <c r="F8" s="524"/>
      <c r="G8" s="524"/>
      <c r="H8" s="524"/>
      <c r="I8" s="526"/>
      <c r="J8" s="526"/>
      <c r="K8" s="526"/>
      <c r="L8" s="524"/>
      <c r="M8" s="524"/>
      <c r="N8" s="524"/>
      <c r="O8" s="524"/>
      <c r="P8" s="524"/>
      <c r="Q8" s="524"/>
      <c r="R8" s="524"/>
      <c r="S8" s="524"/>
      <c r="T8" s="524"/>
      <c r="U8" s="524"/>
      <c r="V8" s="524"/>
      <c r="W8" s="524"/>
      <c r="X8" s="524"/>
      <c r="Y8" s="524"/>
      <c r="Z8" s="524"/>
      <c r="AA8" s="524"/>
      <c r="AB8" s="524"/>
      <c r="AC8" s="524"/>
      <c r="AD8" s="524"/>
      <c r="AE8" s="524"/>
      <c r="AF8" s="524"/>
      <c r="AG8" s="524"/>
      <c r="AH8" s="524"/>
      <c r="AI8" s="524"/>
      <c r="AJ8" s="524"/>
      <c r="AK8" s="524"/>
      <c r="AL8" s="526"/>
      <c r="AM8" s="524"/>
    </row>
    <row r="9" spans="1:39" ht="30" customHeight="1">
      <c r="A9" s="524"/>
      <c r="B9" s="524"/>
      <c r="C9" s="525"/>
      <c r="D9" s="524"/>
      <c r="E9" s="524"/>
      <c r="F9" s="524"/>
      <c r="G9" s="524"/>
      <c r="H9" s="524"/>
      <c r="I9" s="526"/>
      <c r="J9" s="526"/>
      <c r="K9" s="526"/>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6"/>
      <c r="AM9" s="524"/>
    </row>
    <row r="10" spans="1:39" ht="30" customHeight="1">
      <c r="A10" s="524"/>
      <c r="B10" s="524"/>
      <c r="C10" s="525"/>
      <c r="D10" s="524"/>
      <c r="E10" s="524"/>
      <c r="F10" s="524"/>
      <c r="G10" s="524"/>
      <c r="H10" s="524"/>
      <c r="I10" s="526"/>
      <c r="J10" s="526"/>
      <c r="K10" s="526"/>
      <c r="L10" s="524"/>
      <c r="M10" s="524"/>
      <c r="N10" s="524"/>
      <c r="O10" s="524"/>
      <c r="P10" s="524"/>
      <c r="Q10" s="524"/>
      <c r="R10" s="524"/>
      <c r="S10" s="524"/>
      <c r="T10" s="524"/>
      <c r="U10" s="524"/>
      <c r="V10" s="524"/>
      <c r="W10" s="524"/>
      <c r="X10" s="524"/>
      <c r="Y10" s="524"/>
      <c r="Z10" s="524"/>
      <c r="AA10" s="524"/>
      <c r="AB10" s="524"/>
      <c r="AC10" s="524"/>
      <c r="AD10" s="524"/>
      <c r="AE10" s="524"/>
      <c r="AF10" s="524"/>
      <c r="AG10" s="524"/>
      <c r="AH10" s="524"/>
      <c r="AI10" s="524"/>
      <c r="AJ10" s="524"/>
      <c r="AK10" s="524"/>
      <c r="AL10" s="526"/>
      <c r="AM10" s="524"/>
    </row>
    <row r="11" spans="1:39" ht="30" customHeight="1">
      <c r="A11" s="524"/>
      <c r="B11" s="524"/>
      <c r="C11" s="525"/>
      <c r="D11" s="524"/>
      <c r="E11" s="524"/>
      <c r="F11" s="524"/>
      <c r="G11" s="524"/>
      <c r="H11" s="524"/>
      <c r="I11" s="526"/>
      <c r="J11" s="526"/>
      <c r="K11" s="526"/>
      <c r="L11" s="524"/>
      <c r="M11" s="524"/>
      <c r="N11" s="524"/>
      <c r="O11" s="524"/>
      <c r="P11" s="524"/>
      <c r="Q11" s="524"/>
      <c r="R11" s="524"/>
      <c r="S11" s="524"/>
      <c r="T11" s="524"/>
      <c r="U11" s="524"/>
      <c r="V11" s="524"/>
      <c r="W11" s="524"/>
      <c r="X11" s="524"/>
      <c r="Y11" s="524"/>
      <c r="Z11" s="524"/>
      <c r="AA11" s="524"/>
      <c r="AB11" s="524"/>
      <c r="AC11" s="524"/>
      <c r="AD11" s="524"/>
      <c r="AE11" s="524"/>
      <c r="AF11" s="524"/>
      <c r="AG11" s="524"/>
      <c r="AH11" s="524"/>
      <c r="AI11" s="524"/>
      <c r="AJ11" s="524"/>
      <c r="AK11" s="524"/>
      <c r="AL11" s="526"/>
      <c r="AM11" s="524"/>
    </row>
    <row r="12" spans="1:39" ht="30" customHeight="1">
      <c r="A12" s="524"/>
      <c r="B12" s="524"/>
      <c r="C12" s="525"/>
      <c r="D12" s="524"/>
      <c r="E12" s="524"/>
      <c r="F12" s="524"/>
      <c r="G12" s="524"/>
      <c r="H12" s="524"/>
      <c r="I12" s="526"/>
      <c r="J12" s="526"/>
      <c r="K12" s="526"/>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6"/>
      <c r="AM12" s="524"/>
    </row>
    <row r="13" spans="1:39" ht="30" customHeight="1">
      <c r="A13" s="524"/>
      <c r="B13" s="524"/>
      <c r="C13" s="525"/>
      <c r="D13" s="524"/>
      <c r="E13" s="524"/>
      <c r="F13" s="524"/>
      <c r="G13" s="524"/>
      <c r="H13" s="524"/>
      <c r="I13" s="526"/>
      <c r="J13" s="526"/>
      <c r="K13" s="526"/>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4"/>
      <c r="AK13" s="524"/>
      <c r="AL13" s="526"/>
      <c r="AM13" s="524"/>
    </row>
    <row r="14" spans="1:39" ht="30" customHeight="1">
      <c r="A14" s="524"/>
      <c r="B14" s="524"/>
      <c r="C14" s="525"/>
      <c r="D14" s="524"/>
      <c r="E14" s="524"/>
      <c r="F14" s="524"/>
      <c r="G14" s="524"/>
      <c r="H14" s="524"/>
      <c r="I14" s="526"/>
      <c r="J14" s="526"/>
      <c r="K14" s="526"/>
      <c r="L14" s="524"/>
      <c r="M14" s="524"/>
      <c r="N14" s="524"/>
      <c r="O14" s="524"/>
      <c r="P14" s="524"/>
      <c r="Q14" s="524"/>
      <c r="R14" s="524"/>
      <c r="S14" s="524"/>
      <c r="T14" s="524"/>
      <c r="U14" s="524"/>
      <c r="V14" s="524"/>
      <c r="W14" s="524"/>
      <c r="X14" s="524"/>
      <c r="Y14" s="524"/>
      <c r="Z14" s="524"/>
      <c r="AA14" s="524"/>
      <c r="AB14" s="524"/>
      <c r="AC14" s="524"/>
      <c r="AD14" s="524"/>
      <c r="AE14" s="524"/>
      <c r="AF14" s="524"/>
      <c r="AG14" s="524"/>
      <c r="AH14" s="524"/>
      <c r="AI14" s="524"/>
      <c r="AJ14" s="524"/>
      <c r="AK14" s="524"/>
      <c r="AL14" s="526"/>
      <c r="AM14" s="524"/>
    </row>
    <row r="15" spans="1:39" ht="30" customHeight="1">
      <c r="A15" s="524"/>
      <c r="B15" s="524"/>
      <c r="C15" s="525"/>
      <c r="D15" s="524"/>
      <c r="E15" s="524"/>
      <c r="F15" s="524"/>
      <c r="G15" s="524"/>
      <c r="H15" s="524"/>
      <c r="I15" s="526"/>
      <c r="J15" s="526"/>
      <c r="K15" s="526"/>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6"/>
      <c r="AM15" s="524"/>
    </row>
    <row r="16" spans="1:39" ht="30" customHeight="1">
      <c r="A16" s="524"/>
      <c r="B16" s="524"/>
      <c r="C16" s="525"/>
      <c r="D16" s="524"/>
      <c r="E16" s="525"/>
      <c r="F16" s="524"/>
      <c r="G16" s="525"/>
      <c r="H16" s="524"/>
      <c r="I16" s="525"/>
      <c r="J16" s="524"/>
      <c r="K16" s="525"/>
      <c r="L16" s="524"/>
      <c r="M16" s="525"/>
      <c r="N16" s="524"/>
      <c r="O16" s="525"/>
      <c r="P16" s="524"/>
      <c r="Q16" s="525"/>
      <c r="R16" s="524"/>
      <c r="S16" s="525"/>
      <c r="T16" s="524"/>
      <c r="U16" s="525"/>
      <c r="V16" s="524"/>
      <c r="W16" s="525"/>
      <c r="X16" s="524"/>
      <c r="Y16" s="524"/>
      <c r="Z16" s="524"/>
      <c r="AA16" s="524"/>
      <c r="AB16" s="524"/>
      <c r="AC16" s="524"/>
      <c r="AD16" s="524"/>
      <c r="AE16" s="525"/>
      <c r="AF16" s="524"/>
      <c r="AG16" s="525"/>
      <c r="AH16" s="524"/>
      <c r="AI16" s="525"/>
      <c r="AJ16" s="524"/>
      <c r="AK16" s="525"/>
      <c r="AL16" s="524"/>
      <c r="AM16" s="525"/>
    </row>
    <row r="17" spans="1:39" ht="30" customHeight="1">
      <c r="A17" s="524"/>
      <c r="B17" s="524"/>
      <c r="C17" s="525"/>
      <c r="D17" s="524"/>
      <c r="E17" s="524"/>
      <c r="F17" s="524"/>
      <c r="G17" s="524"/>
      <c r="H17" s="524"/>
      <c r="I17" s="526"/>
      <c r="J17" s="526"/>
      <c r="K17" s="526"/>
      <c r="L17" s="524"/>
      <c r="M17" s="524"/>
      <c r="N17" s="524"/>
      <c r="O17" s="524"/>
      <c r="P17" s="524"/>
      <c r="Q17" s="524"/>
      <c r="R17" s="524"/>
      <c r="S17" s="524"/>
      <c r="T17" s="524"/>
      <c r="U17" s="524"/>
      <c r="V17" s="524"/>
      <c r="W17" s="524"/>
      <c r="X17" s="524"/>
      <c r="Y17" s="524"/>
      <c r="Z17" s="524"/>
      <c r="AA17" s="524"/>
      <c r="AB17" s="524"/>
      <c r="AC17" s="524"/>
      <c r="AD17" s="524"/>
      <c r="AE17" s="524"/>
      <c r="AF17" s="524"/>
      <c r="AG17" s="524"/>
      <c r="AH17" s="524"/>
      <c r="AI17" s="524"/>
      <c r="AJ17" s="524"/>
      <c r="AK17" s="524"/>
      <c r="AL17" s="526"/>
      <c r="AM17" s="524"/>
    </row>
    <row r="18" spans="1:39" ht="30" customHeight="1">
      <c r="A18" s="524"/>
      <c r="B18" s="524"/>
      <c r="C18" s="525"/>
      <c r="D18" s="524"/>
      <c r="E18" s="524"/>
      <c r="F18" s="524"/>
      <c r="G18" s="524"/>
      <c r="H18" s="524"/>
      <c r="I18" s="526"/>
      <c r="J18" s="526"/>
      <c r="K18" s="526"/>
      <c r="L18" s="524"/>
      <c r="M18" s="524"/>
      <c r="N18" s="524"/>
      <c r="O18" s="524"/>
      <c r="P18" s="524"/>
      <c r="Q18" s="524"/>
      <c r="R18" s="524"/>
      <c r="S18" s="524"/>
      <c r="T18" s="524"/>
      <c r="U18" s="524"/>
      <c r="V18" s="524"/>
      <c r="W18" s="524"/>
      <c r="X18" s="524"/>
      <c r="Y18" s="524"/>
      <c r="Z18" s="524"/>
      <c r="AA18" s="524"/>
      <c r="AB18" s="524"/>
      <c r="AC18" s="524"/>
      <c r="AD18" s="524"/>
      <c r="AE18" s="524"/>
      <c r="AF18" s="524"/>
      <c r="AG18" s="524"/>
      <c r="AH18" s="524"/>
      <c r="AI18" s="524"/>
      <c r="AJ18" s="524"/>
      <c r="AK18" s="524"/>
      <c r="AL18" s="526"/>
      <c r="AM18" s="524"/>
    </row>
    <row r="19" spans="1:39" ht="30" customHeight="1">
      <c r="A19" s="524"/>
      <c r="B19" s="524"/>
      <c r="C19" s="525"/>
      <c r="D19" s="524"/>
      <c r="E19" s="524"/>
      <c r="F19" s="524"/>
      <c r="G19" s="524"/>
      <c r="H19" s="524"/>
      <c r="I19" s="526"/>
      <c r="J19" s="526"/>
      <c r="K19" s="526"/>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6"/>
      <c r="AM19" s="524"/>
    </row>
    <row r="20" spans="1:39" ht="30" customHeight="1">
      <c r="A20" s="524"/>
      <c r="B20" s="524"/>
      <c r="C20" s="525"/>
      <c r="D20" s="524"/>
      <c r="E20" s="524"/>
      <c r="F20" s="524"/>
      <c r="G20" s="524"/>
      <c r="H20" s="524"/>
      <c r="I20" s="526"/>
      <c r="J20" s="526"/>
      <c r="K20" s="526"/>
      <c r="L20" s="524"/>
      <c r="M20" s="524"/>
      <c r="N20" s="524"/>
      <c r="O20" s="524"/>
      <c r="P20" s="524"/>
      <c r="Q20" s="524"/>
      <c r="R20" s="524"/>
      <c r="S20" s="524"/>
      <c r="T20" s="524"/>
      <c r="U20" s="524"/>
      <c r="V20" s="524"/>
      <c r="W20" s="524"/>
      <c r="X20" s="524"/>
      <c r="Y20" s="524"/>
      <c r="Z20" s="524"/>
      <c r="AA20" s="524"/>
      <c r="AB20" s="524"/>
      <c r="AC20" s="524"/>
      <c r="AD20" s="524"/>
      <c r="AE20" s="524"/>
      <c r="AF20" s="524"/>
      <c r="AG20" s="524"/>
      <c r="AH20" s="524"/>
      <c r="AI20" s="524"/>
      <c r="AJ20" s="524"/>
      <c r="AK20" s="524"/>
      <c r="AL20" s="526"/>
      <c r="AM20" s="524"/>
    </row>
    <row r="21" spans="1:39" ht="30" customHeight="1">
      <c r="A21" s="524"/>
      <c r="B21" s="524"/>
      <c r="C21" s="525"/>
      <c r="D21" s="524"/>
      <c r="E21" s="524"/>
      <c r="F21" s="524"/>
      <c r="G21" s="524"/>
      <c r="H21" s="524"/>
      <c r="I21" s="526"/>
      <c r="J21" s="526"/>
      <c r="K21" s="526"/>
      <c r="L21" s="524"/>
      <c r="M21" s="524"/>
      <c r="N21" s="524"/>
      <c r="O21" s="524"/>
      <c r="P21" s="524"/>
      <c r="Q21" s="524"/>
      <c r="R21" s="524"/>
      <c r="S21" s="524"/>
      <c r="T21" s="524"/>
      <c r="U21" s="524"/>
      <c r="V21" s="524"/>
      <c r="W21" s="524"/>
      <c r="X21" s="524"/>
      <c r="Y21" s="524"/>
      <c r="Z21" s="524"/>
      <c r="AA21" s="524"/>
      <c r="AB21" s="524"/>
      <c r="AC21" s="524"/>
      <c r="AD21" s="524"/>
      <c r="AE21" s="524"/>
      <c r="AF21" s="524"/>
      <c r="AG21" s="524"/>
      <c r="AH21" s="524"/>
      <c r="AI21" s="524"/>
      <c r="AJ21" s="524"/>
      <c r="AK21" s="524"/>
      <c r="AL21" s="526"/>
      <c r="AM21" s="524"/>
    </row>
    <row r="22" spans="1:39" ht="30" customHeight="1">
      <c r="A22" s="524"/>
      <c r="B22" s="524"/>
      <c r="C22" s="525"/>
      <c r="D22" s="524"/>
      <c r="E22" s="524"/>
      <c r="F22" s="524"/>
      <c r="G22" s="524"/>
      <c r="H22" s="524"/>
      <c r="I22" s="526"/>
      <c r="J22" s="526"/>
      <c r="K22" s="526"/>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6"/>
      <c r="AM22" s="524"/>
    </row>
    <row r="23" spans="1:39" ht="30" customHeight="1">
      <c r="A23" s="524"/>
      <c r="B23" s="524"/>
      <c r="C23" s="525"/>
      <c r="D23" s="524"/>
      <c r="E23" s="524"/>
      <c r="F23" s="524"/>
      <c r="G23" s="524"/>
      <c r="H23" s="524"/>
      <c r="I23" s="526"/>
      <c r="J23" s="526"/>
      <c r="K23" s="526"/>
      <c r="L23" s="524"/>
      <c r="M23" s="524"/>
      <c r="N23" s="524"/>
      <c r="O23" s="524"/>
      <c r="P23" s="524"/>
      <c r="Q23" s="524"/>
      <c r="R23" s="524"/>
      <c r="S23" s="524"/>
      <c r="T23" s="524"/>
      <c r="U23" s="524"/>
      <c r="V23" s="524"/>
      <c r="W23" s="524"/>
      <c r="X23" s="524"/>
      <c r="Y23" s="524"/>
      <c r="Z23" s="524"/>
      <c r="AA23" s="524"/>
      <c r="AB23" s="524"/>
      <c r="AC23" s="524"/>
      <c r="AD23" s="524"/>
      <c r="AE23" s="524"/>
      <c r="AF23" s="524"/>
      <c r="AG23" s="524"/>
      <c r="AH23" s="524"/>
      <c r="AI23" s="524"/>
      <c r="AJ23" s="524"/>
      <c r="AK23" s="524"/>
      <c r="AL23" s="526"/>
      <c r="AM23" s="524"/>
    </row>
    <row r="24" spans="1:39" ht="30" customHeight="1">
      <c r="A24" s="524"/>
      <c r="B24" s="524"/>
      <c r="C24" s="525"/>
      <c r="D24" s="524"/>
      <c r="E24" s="524"/>
      <c r="F24" s="524"/>
      <c r="G24" s="524"/>
      <c r="H24" s="524"/>
      <c r="I24" s="526"/>
      <c r="J24" s="526"/>
      <c r="K24" s="526"/>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6"/>
      <c r="AM24" s="524"/>
    </row>
    <row r="25" spans="1:39" ht="30" customHeight="1">
      <c r="A25" s="524"/>
      <c r="B25" s="524"/>
      <c r="C25" s="525"/>
      <c r="D25" s="524"/>
      <c r="E25" s="524"/>
      <c r="F25" s="524"/>
      <c r="G25" s="524"/>
      <c r="H25" s="524"/>
      <c r="I25" s="526"/>
      <c r="J25" s="526"/>
      <c r="K25" s="526"/>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6"/>
      <c r="AM25" s="524"/>
    </row>
    <row r="26" spans="1:39" ht="30" customHeight="1">
      <c r="A26" s="524"/>
      <c r="B26" s="524"/>
      <c r="C26" s="525"/>
      <c r="D26" s="524"/>
      <c r="E26" s="524"/>
      <c r="F26" s="524"/>
      <c r="G26" s="524"/>
      <c r="H26" s="524"/>
      <c r="I26" s="526"/>
      <c r="J26" s="526"/>
      <c r="K26" s="526"/>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6"/>
      <c r="AM26" s="524"/>
    </row>
    <row r="27" spans="1:39" ht="30" customHeight="1">
      <c r="A27" s="524"/>
      <c r="B27" s="524"/>
      <c r="C27" s="525"/>
      <c r="D27" s="524"/>
      <c r="E27" s="524"/>
      <c r="F27" s="524"/>
      <c r="G27" s="524"/>
      <c r="H27" s="524"/>
      <c r="I27" s="526"/>
      <c r="J27" s="526"/>
      <c r="K27" s="526"/>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6"/>
      <c r="AM27" s="524"/>
    </row>
    <row r="28" spans="1:39" ht="30" customHeight="1">
      <c r="A28" s="524"/>
      <c r="B28" s="524"/>
      <c r="C28" s="525"/>
      <c r="D28" s="524"/>
      <c r="E28" s="524"/>
      <c r="F28" s="524"/>
      <c r="G28" s="524"/>
      <c r="H28" s="524"/>
      <c r="I28" s="526"/>
      <c r="J28" s="526"/>
      <c r="K28" s="526"/>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6"/>
      <c r="AM28" s="524"/>
    </row>
    <row r="29" spans="1:39" ht="30" customHeight="1">
      <c r="A29" s="524"/>
      <c r="B29" s="524"/>
      <c r="C29" s="525"/>
      <c r="D29" s="524"/>
      <c r="E29" s="524"/>
      <c r="F29" s="524"/>
      <c r="G29" s="524"/>
      <c r="H29" s="524"/>
      <c r="I29" s="526"/>
      <c r="J29" s="526"/>
      <c r="K29" s="526"/>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6"/>
      <c r="AM29" s="524"/>
    </row>
    <row r="30" spans="1:39" ht="30" customHeight="1">
      <c r="A30" s="524"/>
      <c r="B30" s="524"/>
      <c r="C30" s="525"/>
      <c r="D30" s="524"/>
      <c r="E30" s="524"/>
      <c r="F30" s="524"/>
      <c r="G30" s="524"/>
      <c r="H30" s="524"/>
      <c r="I30" s="526"/>
      <c r="J30" s="526"/>
      <c r="K30" s="526"/>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6"/>
      <c r="AM30" s="524"/>
    </row>
    <row r="31" spans="1:39" ht="30" customHeight="1">
      <c r="A31" s="524"/>
      <c r="B31" s="524"/>
      <c r="C31" s="525"/>
      <c r="D31" s="524"/>
      <c r="E31" s="524"/>
      <c r="F31" s="524"/>
      <c r="G31" s="524"/>
      <c r="H31" s="524"/>
      <c r="I31" s="526"/>
      <c r="J31" s="526"/>
      <c r="K31" s="526"/>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6"/>
      <c r="AM31" s="524"/>
    </row>
    <row r="32" spans="1:39" ht="30" customHeight="1">
      <c r="A32" s="524"/>
      <c r="B32" s="524"/>
      <c r="C32" s="525"/>
      <c r="D32" s="524"/>
      <c r="E32" s="524"/>
      <c r="F32" s="524"/>
      <c r="G32" s="524"/>
      <c r="H32" s="524"/>
      <c r="I32" s="526"/>
      <c r="J32" s="526"/>
      <c r="K32" s="526"/>
      <c r="L32" s="524"/>
      <c r="M32" s="524"/>
      <c r="N32" s="524"/>
      <c r="O32" s="524"/>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6"/>
      <c r="AM32" s="524"/>
    </row>
    <row r="33" spans="1:39" ht="30" customHeight="1">
      <c r="A33" s="524"/>
      <c r="B33" s="524"/>
      <c r="C33" s="525"/>
      <c r="D33" s="524"/>
      <c r="E33" s="524"/>
      <c r="F33" s="524"/>
      <c r="G33" s="524"/>
      <c r="H33" s="524"/>
      <c r="I33" s="526"/>
      <c r="J33" s="526"/>
      <c r="K33" s="526"/>
      <c r="L33" s="524"/>
      <c r="M33" s="524"/>
      <c r="N33" s="524"/>
      <c r="O33" s="524"/>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6"/>
      <c r="AM33" s="524"/>
    </row>
    <row r="34" spans="1:39" ht="30" customHeight="1">
      <c r="A34" s="524"/>
      <c r="B34" s="524"/>
      <c r="C34" s="525"/>
      <c r="D34" s="524"/>
      <c r="E34" s="524"/>
      <c r="F34" s="524"/>
      <c r="G34" s="524"/>
      <c r="H34" s="524"/>
      <c r="I34" s="526"/>
      <c r="J34" s="526"/>
      <c r="K34" s="526"/>
      <c r="L34" s="524"/>
      <c r="M34" s="524"/>
      <c r="N34" s="524"/>
      <c r="O34" s="524"/>
      <c r="P34" s="524"/>
      <c r="Q34" s="524"/>
      <c r="R34" s="524"/>
      <c r="S34" s="524"/>
      <c r="T34" s="524"/>
      <c r="U34" s="524"/>
      <c r="V34" s="524"/>
      <c r="W34" s="524"/>
      <c r="X34" s="524"/>
      <c r="Y34" s="524"/>
      <c r="Z34" s="524"/>
      <c r="AA34" s="524"/>
      <c r="AB34" s="524"/>
      <c r="AC34" s="524"/>
      <c r="AD34" s="524"/>
      <c r="AE34" s="524"/>
      <c r="AF34" s="524"/>
      <c r="AG34" s="524"/>
      <c r="AH34" s="524"/>
      <c r="AI34" s="524"/>
      <c r="AJ34" s="524"/>
      <c r="AK34" s="524"/>
      <c r="AL34" s="526"/>
      <c r="AM34" s="524"/>
    </row>
    <row r="35" spans="1:39" ht="30" customHeight="1">
      <c r="A35" s="524"/>
      <c r="B35" s="524"/>
      <c r="C35" s="525"/>
      <c r="D35" s="524"/>
      <c r="E35" s="524"/>
      <c r="F35" s="524"/>
      <c r="G35" s="524"/>
      <c r="H35" s="524"/>
      <c r="I35" s="526"/>
      <c r="J35" s="526"/>
      <c r="K35" s="526"/>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6"/>
      <c r="AM35" s="524"/>
    </row>
    <row r="36" spans="1:39" ht="30" customHeight="1">
      <c r="A36" s="524"/>
      <c r="B36" s="524"/>
      <c r="C36" s="525"/>
      <c r="D36" s="524"/>
      <c r="E36" s="524"/>
      <c r="F36" s="524"/>
      <c r="G36" s="524"/>
      <c r="H36" s="524"/>
      <c r="I36" s="526"/>
      <c r="J36" s="526"/>
      <c r="K36" s="526"/>
      <c r="L36" s="524"/>
      <c r="M36" s="524"/>
      <c r="N36" s="524"/>
      <c r="O36" s="524"/>
      <c r="P36" s="524"/>
      <c r="Q36" s="524"/>
      <c r="R36" s="524"/>
      <c r="S36" s="524"/>
      <c r="T36" s="524"/>
      <c r="U36" s="524"/>
      <c r="V36" s="524"/>
      <c r="W36" s="524"/>
      <c r="X36" s="524"/>
      <c r="Y36" s="524"/>
      <c r="Z36" s="524"/>
      <c r="AA36" s="524"/>
      <c r="AB36" s="524"/>
      <c r="AC36" s="524"/>
      <c r="AD36" s="524"/>
      <c r="AE36" s="524"/>
      <c r="AF36" s="524"/>
      <c r="AG36" s="524"/>
      <c r="AH36" s="524"/>
      <c r="AI36" s="524"/>
      <c r="AJ36" s="524"/>
      <c r="AK36" s="524"/>
      <c r="AL36" s="526"/>
      <c r="AM36" s="524"/>
    </row>
    <row r="37" spans="1:39" ht="30" customHeight="1">
      <c r="A37" s="524"/>
      <c r="B37" s="524"/>
      <c r="C37" s="525"/>
      <c r="D37" s="524"/>
      <c r="E37" s="524"/>
      <c r="F37" s="524"/>
      <c r="G37" s="524"/>
      <c r="H37" s="524"/>
      <c r="I37" s="526"/>
      <c r="J37" s="526"/>
      <c r="K37" s="526"/>
      <c r="L37" s="524"/>
      <c r="M37" s="524"/>
      <c r="N37" s="524"/>
      <c r="O37" s="524"/>
      <c r="P37" s="524"/>
      <c r="Q37" s="524"/>
      <c r="R37" s="524"/>
      <c r="S37" s="524"/>
      <c r="T37" s="524"/>
      <c r="U37" s="524"/>
      <c r="V37" s="524"/>
      <c r="W37" s="524"/>
      <c r="X37" s="524"/>
      <c r="Y37" s="524"/>
      <c r="Z37" s="524"/>
      <c r="AA37" s="524"/>
      <c r="AB37" s="524"/>
      <c r="AC37" s="524"/>
      <c r="AD37" s="524"/>
      <c r="AE37" s="524"/>
      <c r="AF37" s="524"/>
      <c r="AG37" s="524"/>
      <c r="AH37" s="524"/>
      <c r="AI37" s="524"/>
      <c r="AJ37" s="524"/>
      <c r="AK37" s="524"/>
      <c r="AL37" s="526"/>
      <c r="AM37" s="524"/>
    </row>
    <row r="38" spans="1:39" ht="30" customHeight="1">
      <c r="A38" s="524"/>
      <c r="B38" s="524"/>
      <c r="C38" s="525"/>
      <c r="D38" s="524"/>
      <c r="E38" s="524"/>
      <c r="F38" s="524"/>
      <c r="G38" s="524"/>
      <c r="H38" s="524"/>
      <c r="I38" s="526"/>
      <c r="J38" s="526"/>
      <c r="K38" s="526"/>
      <c r="L38" s="524"/>
      <c r="M38" s="524"/>
      <c r="N38" s="524"/>
      <c r="O38" s="524"/>
      <c r="P38" s="524"/>
      <c r="Q38" s="524"/>
      <c r="R38" s="524"/>
      <c r="S38" s="524"/>
      <c r="T38" s="524"/>
      <c r="U38" s="524"/>
      <c r="V38" s="524"/>
      <c r="W38" s="524"/>
      <c r="X38" s="524"/>
      <c r="Y38" s="524"/>
      <c r="Z38" s="524"/>
      <c r="AA38" s="524"/>
      <c r="AB38" s="524"/>
      <c r="AC38" s="524"/>
      <c r="AD38" s="524"/>
      <c r="AE38" s="524"/>
      <c r="AF38" s="524"/>
      <c r="AG38" s="524"/>
      <c r="AH38" s="524"/>
      <c r="AI38" s="524"/>
      <c r="AJ38" s="524"/>
      <c r="AK38" s="524"/>
      <c r="AL38" s="526"/>
      <c r="AM38" s="524"/>
    </row>
    <row r="39" spans="1:39" ht="30" customHeight="1">
      <c r="A39" s="524"/>
      <c r="B39" s="524"/>
      <c r="C39" s="525"/>
      <c r="D39" s="524"/>
      <c r="E39" s="524"/>
      <c r="F39" s="524"/>
      <c r="G39" s="524"/>
      <c r="H39" s="524"/>
      <c r="I39" s="526"/>
      <c r="J39" s="526"/>
      <c r="K39" s="526"/>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6"/>
      <c r="AM39" s="524"/>
    </row>
    <row r="40" spans="1:39" ht="30" customHeight="1">
      <c r="A40" s="524"/>
      <c r="B40" s="524"/>
      <c r="C40" s="525"/>
      <c r="D40" s="524"/>
      <c r="E40" s="524"/>
      <c r="F40" s="524"/>
      <c r="G40" s="524"/>
      <c r="H40" s="524"/>
      <c r="I40" s="526"/>
      <c r="J40" s="526"/>
      <c r="K40" s="526"/>
      <c r="L40" s="524"/>
      <c r="M40" s="524"/>
      <c r="N40" s="524"/>
      <c r="O40" s="524"/>
      <c r="P40" s="524"/>
      <c r="Q40" s="524"/>
      <c r="R40" s="524"/>
      <c r="S40" s="524"/>
      <c r="T40" s="524"/>
      <c r="U40" s="524"/>
      <c r="V40" s="524"/>
      <c r="W40" s="524"/>
      <c r="X40" s="524"/>
      <c r="Y40" s="524"/>
      <c r="Z40" s="524"/>
      <c r="AA40" s="524"/>
      <c r="AB40" s="524"/>
      <c r="AC40" s="524"/>
      <c r="AD40" s="524"/>
      <c r="AE40" s="524"/>
      <c r="AF40" s="524"/>
      <c r="AG40" s="524"/>
      <c r="AH40" s="524"/>
      <c r="AI40" s="524"/>
      <c r="AJ40" s="524"/>
      <c r="AK40" s="524"/>
      <c r="AL40" s="526"/>
      <c r="AM40" s="524"/>
    </row>
    <row r="41" spans="1:39" ht="30" customHeight="1">
      <c r="A41" s="524"/>
      <c r="B41" s="524"/>
      <c r="C41" s="525"/>
      <c r="D41" s="524"/>
      <c r="E41" s="524"/>
      <c r="F41" s="524"/>
      <c r="G41" s="524"/>
      <c r="H41" s="524"/>
      <c r="I41" s="526"/>
      <c r="J41" s="526"/>
      <c r="K41" s="526"/>
      <c r="L41" s="524"/>
      <c r="M41" s="524"/>
      <c r="N41" s="524"/>
      <c r="O41" s="524"/>
      <c r="P41" s="524"/>
      <c r="Q41" s="524"/>
      <c r="R41" s="524"/>
      <c r="S41" s="524"/>
      <c r="T41" s="524"/>
      <c r="U41" s="524"/>
      <c r="V41" s="524"/>
      <c r="W41" s="524"/>
      <c r="X41" s="524"/>
      <c r="Y41" s="524"/>
      <c r="Z41" s="524"/>
      <c r="AA41" s="524"/>
      <c r="AB41" s="524"/>
      <c r="AC41" s="524"/>
      <c r="AD41" s="524"/>
      <c r="AE41" s="524"/>
      <c r="AF41" s="524"/>
      <c r="AG41" s="524"/>
      <c r="AH41" s="524"/>
      <c r="AI41" s="524"/>
      <c r="AJ41" s="524"/>
      <c r="AK41" s="524"/>
      <c r="AL41" s="526"/>
      <c r="AM41" s="524"/>
    </row>
    <row r="42" spans="1:39" ht="30" customHeight="1">
      <c r="A42" s="524"/>
      <c r="B42" s="524"/>
      <c r="C42" s="525"/>
      <c r="D42" s="524"/>
      <c r="E42" s="524"/>
      <c r="F42" s="524"/>
      <c r="G42" s="524"/>
      <c r="H42" s="524"/>
      <c r="I42" s="526"/>
      <c r="J42" s="526"/>
      <c r="K42" s="526"/>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6"/>
      <c r="AM42" s="524"/>
    </row>
    <row r="43" spans="1:39" ht="30" customHeight="1">
      <c r="A43" s="524"/>
      <c r="B43" s="524"/>
      <c r="C43" s="525"/>
      <c r="D43" s="524"/>
      <c r="E43" s="524"/>
      <c r="F43" s="524"/>
      <c r="G43" s="524"/>
      <c r="H43" s="524"/>
      <c r="I43" s="526"/>
      <c r="J43" s="526"/>
      <c r="K43" s="526"/>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6"/>
      <c r="AM43" s="524"/>
    </row>
    <row r="44" spans="1:39" ht="30" customHeight="1">
      <c r="A44" s="524"/>
      <c r="B44" s="524"/>
      <c r="C44" s="525"/>
      <c r="D44" s="524"/>
      <c r="E44" s="524"/>
      <c r="F44" s="524"/>
      <c r="G44" s="524"/>
      <c r="H44" s="524"/>
      <c r="I44" s="526"/>
      <c r="J44" s="526"/>
      <c r="K44" s="526"/>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6"/>
      <c r="AM44" s="524"/>
    </row>
    <row r="45" spans="1:39" ht="30" customHeight="1">
      <c r="A45" s="524"/>
      <c r="B45" s="524"/>
      <c r="C45" s="525"/>
      <c r="D45" s="524"/>
      <c r="E45" s="524"/>
      <c r="F45" s="524"/>
      <c r="G45" s="524"/>
      <c r="H45" s="524"/>
      <c r="I45" s="526"/>
      <c r="J45" s="526"/>
      <c r="K45" s="526"/>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6"/>
      <c r="AM45" s="524"/>
    </row>
    <row r="46" spans="1:39" ht="30" customHeight="1">
      <c r="A46" s="524"/>
      <c r="B46" s="524"/>
      <c r="C46" s="525"/>
      <c r="D46" s="524"/>
      <c r="E46" s="524"/>
      <c r="F46" s="524"/>
      <c r="G46" s="524"/>
      <c r="H46" s="524"/>
      <c r="I46" s="526"/>
      <c r="J46" s="526"/>
      <c r="K46" s="526"/>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6"/>
      <c r="AM46" s="524"/>
    </row>
    <row r="47" spans="1:39" ht="30" customHeight="1">
      <c r="A47" s="524"/>
      <c r="B47" s="524"/>
      <c r="C47" s="525"/>
      <c r="D47" s="524"/>
      <c r="E47" s="524"/>
      <c r="F47" s="524"/>
      <c r="G47" s="524"/>
      <c r="H47" s="524"/>
      <c r="I47" s="526"/>
      <c r="J47" s="526"/>
      <c r="K47" s="526"/>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6"/>
      <c r="AM47" s="524"/>
    </row>
    <row r="48" spans="1:39" ht="30" customHeight="1">
      <c r="A48" s="524"/>
      <c r="B48" s="524"/>
      <c r="C48" s="525"/>
      <c r="D48" s="524"/>
      <c r="E48" s="524"/>
      <c r="F48" s="524"/>
      <c r="G48" s="524"/>
      <c r="H48" s="524"/>
      <c r="I48" s="526"/>
      <c r="J48" s="526"/>
      <c r="K48" s="526"/>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6"/>
      <c r="AM48" s="524"/>
    </row>
    <row r="49" spans="1:39" ht="30" customHeight="1">
      <c r="A49" s="524"/>
      <c r="B49" s="524"/>
      <c r="C49" s="525"/>
      <c r="D49" s="524"/>
      <c r="E49" s="524"/>
      <c r="F49" s="524"/>
      <c r="G49" s="524"/>
      <c r="H49" s="524"/>
      <c r="I49" s="526"/>
      <c r="J49" s="526"/>
      <c r="K49" s="526"/>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6"/>
      <c r="AM49" s="524"/>
    </row>
    <row r="50" spans="1:39" ht="30" customHeight="1">
      <c r="A50" s="524"/>
      <c r="B50" s="524"/>
      <c r="C50" s="525"/>
      <c r="D50" s="524"/>
      <c r="E50" s="524"/>
      <c r="F50" s="524"/>
      <c r="G50" s="524"/>
      <c r="H50" s="524"/>
      <c r="I50" s="526"/>
      <c r="J50" s="526"/>
      <c r="K50" s="526"/>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6"/>
      <c r="AM50" s="524"/>
    </row>
    <row r="51" spans="1:39" ht="30" customHeight="1">
      <c r="A51" s="524"/>
      <c r="B51" s="524"/>
      <c r="C51" s="525"/>
      <c r="D51" s="524"/>
      <c r="E51" s="524"/>
      <c r="F51" s="524"/>
      <c r="G51" s="524"/>
      <c r="H51" s="524"/>
      <c r="I51" s="526"/>
      <c r="J51" s="526"/>
      <c r="K51" s="526"/>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6"/>
      <c r="AM51" s="524"/>
    </row>
    <row r="52" spans="1:39" ht="30" customHeight="1">
      <c r="A52" s="524"/>
      <c r="B52" s="524"/>
      <c r="C52" s="525"/>
      <c r="D52" s="524"/>
      <c r="E52" s="524"/>
      <c r="F52" s="524"/>
      <c r="G52" s="524"/>
      <c r="H52" s="524"/>
      <c r="I52" s="526"/>
      <c r="J52" s="526"/>
      <c r="K52" s="526"/>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6"/>
      <c r="AM52" s="524"/>
    </row>
    <row r="53" spans="1:39" ht="30" customHeight="1">
      <c r="A53" s="524"/>
      <c r="B53" s="524"/>
      <c r="C53" s="525"/>
      <c r="D53" s="524"/>
      <c r="E53" s="524"/>
      <c r="F53" s="524"/>
      <c r="G53" s="524"/>
      <c r="H53" s="524"/>
      <c r="I53" s="526"/>
      <c r="J53" s="526"/>
      <c r="K53" s="526"/>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6"/>
      <c r="AM53" s="524"/>
    </row>
    <row r="54" spans="1:39" ht="30" customHeight="1">
      <c r="A54" s="524"/>
      <c r="B54" s="524"/>
      <c r="C54" s="525"/>
      <c r="D54" s="524"/>
      <c r="E54" s="524"/>
      <c r="F54" s="524"/>
      <c r="G54" s="524"/>
      <c r="H54" s="524"/>
      <c r="I54" s="526"/>
      <c r="J54" s="526"/>
      <c r="K54" s="526"/>
      <c r="L54" s="524"/>
      <c r="M54" s="524"/>
      <c r="N54" s="524"/>
      <c r="O54" s="524"/>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6"/>
      <c r="AM54" s="524"/>
    </row>
  </sheetData>
  <sheetProtection sheet="1" objects="1" scenarios="1" formatCells="0" formatColumns="0" insertRows="0" selectLockedCells="1"/>
  <phoneticPr fontId="3"/>
  <dataValidations count="5">
    <dataValidation type="list" allowBlank="1" showInputMessage="1" showErrorMessage="1" sqref="M5 S5 M3" xr:uid="{2C3F1BB1-8406-4120-AD51-9FD106EC339A}">
      <formula1>"大臣,知事"</formula1>
    </dataValidation>
    <dataValidation type="list" allowBlank="1" showInputMessage="1" showErrorMessage="1" sqref="N5 T5 N3" xr:uid="{D33A0696-D28A-4CBB-864A-7734FEE87A9C}">
      <formula1>"一般,特定"</formula1>
    </dataValidation>
    <dataValidation type="list" allowBlank="1" showInputMessage="1" showErrorMessage="1" sqref="AA5:AA54 Y5:Y54 AC5:AC54" xr:uid="{922F7E19-4B40-47A3-88B9-B8C70354892D}">
      <formula1>"加入,未加入,適用除外"</formula1>
    </dataValidation>
    <dataValidation type="list" allowBlank="1" sqref="AB17 AB5:AB15 Z5:Z15 Z17" xr:uid="{9BEE8249-959B-4884-8EF2-648BB15A3E9A}">
      <formula1>"常用従業員5人未満の個人事業所,一人親方"</formula1>
    </dataValidation>
    <dataValidation type="list" allowBlank="1" sqref="AD5:AD15 AD17" xr:uid="{4C78D177-031E-447A-846F-77329FDD43C2}">
      <formula1>"役員のみの個人事務所,一人親方"</formula1>
    </dataValidation>
  </dataValidations>
  <pageMargins left="0.7" right="0.7" top="0.75" bottom="0.75" header="0.3" footer="0.3"/>
  <pageSetup paperSize="8" scale="36" fitToHeight="0" orientation="landscape" verticalDpi="0" r:id="rId1"/>
  <legacyDrawing r:id="rId2"/>
  <extLst>
    <ext xmlns:x14="http://schemas.microsoft.com/office/spreadsheetml/2009/9/main" uri="{CCE6A557-97BC-4b89-ADB6-D9C93CAAB3DF}">
      <x14:dataValidations xmlns:xm="http://schemas.microsoft.com/office/excel/2006/main" count="1">
        <x14:dataValidation type="list" allowBlank="1" xr:uid="{74A97753-C45D-4862-AAC9-30E8E3F1A20B}">
          <x14:formula1>
            <xm:f>工事情報入力!$R$7:$R$23</xm:f>
          </x14:formula1>
          <xm:sqref>AH5:AH54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0569A-EE58-4525-915F-46BD213EA2A8}">
  <sheetPr>
    <tabColor theme="9" tint="0.79998168889431442"/>
  </sheetPr>
  <dimension ref="A1"/>
  <sheetViews>
    <sheetView showGridLines="0" zoomScale="40" zoomScaleNormal="40" workbookViewId="0">
      <selection activeCell="AD36" sqref="AD36"/>
    </sheetView>
  </sheetViews>
  <sheetFormatPr defaultRowHeight="18"/>
  <sheetData/>
  <phoneticPr fontId="3"/>
  <pageMargins left="0.25" right="0.25" top="0.75" bottom="0.75" header="0.3" footer="0.3"/>
  <pageSetup paperSize="9" scale="65" orientation="landscape" verticalDpi="0" r:id="rId1"/>
  <rowBreaks count="1" manualBreakCount="1">
    <brk id="40"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A453F-CB4E-4869-93EC-A02C7ABDA466}">
  <sheetPr>
    <tabColor rgb="FFFFFF00"/>
  </sheetPr>
  <dimension ref="A1:Y73"/>
  <sheetViews>
    <sheetView showGridLines="0" showRowColHeaders="0" tabSelected="1" view="pageBreakPreview" zoomScale="118" zoomScaleNormal="100" zoomScaleSheetLayoutView="118" workbookViewId="0">
      <selection activeCell="Q1" sqref="Q1:T1"/>
    </sheetView>
  </sheetViews>
  <sheetFormatPr defaultColWidth="8.75" defaultRowHeight="12"/>
  <cols>
    <col min="1" max="3" width="4.5" style="7" customWidth="1"/>
    <col min="4" max="4" width="2.25" style="7" customWidth="1"/>
    <col min="5" max="12" width="4.5" style="7" customWidth="1"/>
    <col min="13" max="13" width="1.33203125" style="7" customWidth="1"/>
    <col min="14" max="20" width="4.5" style="7" customWidth="1"/>
    <col min="21" max="21" width="2.33203125" style="7" customWidth="1"/>
    <col min="22" max="35" width="4.5" style="7" customWidth="1"/>
    <col min="36" max="16384" width="8.75" style="7"/>
  </cols>
  <sheetData>
    <row r="1" spans="1:20" ht="11.9" customHeight="1">
      <c r="Q1" s="638" t="s">
        <v>1029</v>
      </c>
      <c r="R1" s="638"/>
      <c r="S1" s="638"/>
      <c r="T1" s="638"/>
    </row>
    <row r="2" spans="1:20">
      <c r="E2" s="633"/>
      <c r="F2" s="633"/>
      <c r="G2" s="633"/>
      <c r="H2" s="633"/>
      <c r="I2" s="633"/>
      <c r="J2" s="633"/>
      <c r="K2" s="633"/>
      <c r="L2" s="633"/>
      <c r="M2" s="633"/>
      <c r="N2" s="633"/>
      <c r="O2" s="633"/>
      <c r="P2" s="633"/>
      <c r="Q2" s="633"/>
      <c r="R2" s="633"/>
      <c r="S2" s="633"/>
    </row>
    <row r="3" spans="1:20">
      <c r="A3" s="632" t="s">
        <v>26</v>
      </c>
      <c r="B3" s="632"/>
      <c r="C3" s="632"/>
      <c r="D3" s="7" t="s">
        <v>45</v>
      </c>
      <c r="E3" s="639" t="str">
        <f>工事情報入力!C6</f>
        <v>道路改良工事・道路橋りょう改築工事合併工事（●●・Ｒ▲-▲）（週休２日）</v>
      </c>
      <c r="F3" s="634"/>
      <c r="G3" s="634"/>
      <c r="H3" s="634"/>
      <c r="I3" s="634"/>
      <c r="J3" s="634"/>
      <c r="K3" s="634"/>
      <c r="L3" s="634"/>
      <c r="M3" s="634"/>
      <c r="N3" s="634"/>
      <c r="O3" s="634"/>
      <c r="P3" s="634"/>
      <c r="Q3" s="634"/>
      <c r="R3" s="634"/>
      <c r="S3" s="634"/>
      <c r="T3" s="634"/>
    </row>
    <row r="4" spans="1:20" ht="11.25" customHeight="1">
      <c r="E4" s="633"/>
      <c r="F4" s="633"/>
      <c r="G4" s="633"/>
      <c r="H4" s="633"/>
      <c r="I4" s="633"/>
      <c r="J4" s="633"/>
      <c r="K4" s="633"/>
    </row>
    <row r="5" spans="1:20">
      <c r="A5" s="632" t="s">
        <v>2</v>
      </c>
      <c r="B5" s="632"/>
      <c r="C5" s="632"/>
      <c r="D5" s="7" t="s">
        <v>45</v>
      </c>
      <c r="E5" s="640" t="str">
        <f>工事情報入力!C8</f>
        <v>株式会社波多野組</v>
      </c>
      <c r="F5" s="633"/>
      <c r="G5" s="633"/>
      <c r="H5" s="633"/>
      <c r="I5" s="633"/>
      <c r="J5" s="633"/>
      <c r="K5" s="633"/>
    </row>
    <row r="6" spans="1:20" ht="11.25" customHeight="1">
      <c r="E6" s="631"/>
      <c r="F6" s="631"/>
      <c r="G6" s="631"/>
      <c r="H6" s="8"/>
      <c r="J6" s="167"/>
      <c r="K6" s="167"/>
      <c r="L6" s="167"/>
    </row>
    <row r="7" spans="1:20" ht="18.75" customHeight="1">
      <c r="A7" s="632" t="s">
        <v>39</v>
      </c>
      <c r="B7" s="632"/>
      <c r="C7" s="632"/>
      <c r="D7" s="7" t="s">
        <v>45</v>
      </c>
      <c r="E7" s="641" t="str">
        <f>工事情報入力!C10</f>
        <v>建設　太郎</v>
      </c>
      <c r="F7" s="642"/>
      <c r="G7" s="642"/>
      <c r="H7" s="7" t="s">
        <v>0</v>
      </c>
      <c r="J7" s="167"/>
      <c r="K7" s="167"/>
      <c r="L7" s="167"/>
      <c r="N7" s="643" t="str">
        <f>IFERROR(VLOOKUP($N$10,入力シート1!$B$5:$AM$17,5,0),"")</f>
        <v/>
      </c>
      <c r="O7" s="643"/>
      <c r="P7" s="643"/>
      <c r="Q7" s="643"/>
      <c r="R7" s="643"/>
      <c r="S7" s="643"/>
      <c r="T7" s="643"/>
    </row>
    <row r="8" spans="1:20" ht="9" customHeight="1">
      <c r="A8" s="166"/>
      <c r="B8" s="166"/>
      <c r="C8" s="166"/>
      <c r="E8" s="8"/>
      <c r="F8" s="8"/>
      <c r="G8" s="8"/>
      <c r="J8" s="632"/>
      <c r="K8" s="632"/>
      <c r="L8" s="632"/>
      <c r="N8" s="643"/>
      <c r="O8" s="643"/>
      <c r="P8" s="643"/>
      <c r="Q8" s="643"/>
      <c r="R8" s="643"/>
      <c r="S8" s="643"/>
      <c r="T8" s="643"/>
    </row>
    <row r="9" spans="1:20">
      <c r="A9" s="166"/>
      <c r="B9" s="166"/>
      <c r="C9" s="166"/>
      <c r="E9" s="8"/>
      <c r="F9" s="8"/>
      <c r="G9" s="8"/>
      <c r="J9" s="632" t="s">
        <v>1</v>
      </c>
      <c r="K9" s="632"/>
      <c r="L9" s="632"/>
      <c r="M9" s="7" t="s">
        <v>45</v>
      </c>
      <c r="N9" s="643"/>
      <c r="O9" s="643"/>
      <c r="P9" s="643"/>
      <c r="Q9" s="643"/>
      <c r="R9" s="643"/>
      <c r="S9" s="643"/>
      <c r="T9" s="643"/>
    </row>
    <row r="10" spans="1:20" ht="11.25" customHeight="1">
      <c r="J10" s="632"/>
      <c r="K10" s="632"/>
      <c r="L10" s="632"/>
      <c r="N10" s="637"/>
      <c r="O10" s="637"/>
      <c r="P10" s="637"/>
      <c r="Q10" s="637"/>
      <c r="R10" s="637"/>
      <c r="S10" s="637"/>
      <c r="T10" s="637"/>
    </row>
    <row r="11" spans="1:20">
      <c r="J11" s="632" t="s">
        <v>2</v>
      </c>
      <c r="K11" s="632"/>
      <c r="L11" s="632"/>
      <c r="M11" s="7" t="s">
        <v>45</v>
      </c>
      <c r="N11" s="637"/>
      <c r="O11" s="637"/>
      <c r="P11" s="637"/>
      <c r="Q11" s="637"/>
      <c r="R11" s="637"/>
      <c r="S11" s="637"/>
      <c r="T11" s="637"/>
    </row>
    <row r="12" spans="1:20" ht="11.25" customHeight="1">
      <c r="J12" s="632"/>
      <c r="K12" s="632"/>
      <c r="L12" s="632"/>
      <c r="N12" s="633"/>
      <c r="O12" s="633"/>
      <c r="P12" s="633"/>
      <c r="Q12" s="633"/>
      <c r="R12" s="633"/>
      <c r="S12" s="633"/>
    </row>
    <row r="13" spans="1:20">
      <c r="J13" s="632" t="s">
        <v>6</v>
      </c>
      <c r="K13" s="632"/>
      <c r="L13" s="632"/>
      <c r="M13" s="7" t="s">
        <v>45</v>
      </c>
      <c r="N13" s="634" t="str">
        <f>IFERROR(VLOOKUP($N$10,入力シート1!$B$5:$AM$17,3,0),"")</f>
        <v/>
      </c>
      <c r="O13" s="634"/>
      <c r="P13" s="634"/>
      <c r="Q13" s="634"/>
      <c r="R13" s="634"/>
      <c r="S13" s="634"/>
    </row>
    <row r="16" spans="1:20">
      <c r="A16" s="635" t="s">
        <v>1194</v>
      </c>
      <c r="B16" s="635"/>
      <c r="C16" s="635"/>
      <c r="D16" s="635"/>
      <c r="E16" s="635"/>
      <c r="F16" s="635"/>
      <c r="G16" s="635"/>
      <c r="H16" s="635"/>
      <c r="I16" s="635"/>
      <c r="J16" s="635"/>
      <c r="K16" s="635"/>
      <c r="L16" s="635"/>
      <c r="M16" s="635"/>
      <c r="N16" s="635"/>
      <c r="O16" s="635"/>
      <c r="P16" s="635"/>
      <c r="Q16" s="635"/>
      <c r="R16" s="635"/>
      <c r="S16" s="635"/>
      <c r="T16" s="635"/>
    </row>
    <row r="17" spans="1:20">
      <c r="A17" s="635"/>
      <c r="B17" s="635"/>
      <c r="C17" s="635"/>
      <c r="D17" s="635"/>
      <c r="E17" s="635"/>
      <c r="F17" s="635"/>
      <c r="G17" s="635"/>
      <c r="H17" s="635"/>
      <c r="I17" s="635"/>
      <c r="J17" s="635"/>
      <c r="K17" s="635"/>
      <c r="L17" s="635"/>
      <c r="M17" s="635"/>
      <c r="N17" s="635"/>
      <c r="O17" s="635"/>
      <c r="P17" s="635"/>
      <c r="Q17" s="635"/>
      <c r="R17" s="635"/>
      <c r="S17" s="635"/>
      <c r="T17" s="635"/>
    </row>
    <row r="19" spans="1:20">
      <c r="A19" s="7" t="s">
        <v>1195</v>
      </c>
    </row>
    <row r="20" spans="1:20">
      <c r="A20" s="7" t="s">
        <v>1196</v>
      </c>
    </row>
    <row r="21" spans="1:20">
      <c r="A21" s="636" t="s">
        <v>1197</v>
      </c>
      <c r="B21" s="636"/>
      <c r="C21" s="636"/>
      <c r="D21" s="636"/>
      <c r="E21" s="636"/>
      <c r="F21" s="636"/>
      <c r="G21" s="636"/>
      <c r="H21" s="636"/>
      <c r="I21" s="636"/>
      <c r="J21" s="636"/>
      <c r="K21" s="636"/>
      <c r="L21" s="636"/>
      <c r="M21" s="636"/>
      <c r="N21" s="636"/>
      <c r="O21" s="636"/>
      <c r="P21" s="636"/>
      <c r="Q21" s="636"/>
      <c r="R21" s="636"/>
      <c r="S21" s="636"/>
      <c r="T21" s="636"/>
    </row>
    <row r="22" spans="1:20">
      <c r="A22" s="636" t="s">
        <v>1198</v>
      </c>
      <c r="B22" s="636"/>
      <c r="C22" s="636"/>
      <c r="D22" s="636"/>
      <c r="E22" s="636"/>
      <c r="F22" s="636"/>
      <c r="G22" s="636"/>
      <c r="H22" s="636"/>
      <c r="I22" s="636"/>
      <c r="J22" s="636"/>
      <c r="K22" s="636"/>
      <c r="L22" s="636"/>
      <c r="M22" s="636"/>
      <c r="N22" s="636"/>
      <c r="O22" s="636"/>
      <c r="P22" s="636"/>
      <c r="Q22" s="636"/>
      <c r="R22" s="636"/>
      <c r="S22" s="636"/>
      <c r="T22" s="636"/>
    </row>
    <row r="23" spans="1:20">
      <c r="A23" s="7" t="s">
        <v>1199</v>
      </c>
    </row>
    <row r="24" spans="1:20">
      <c r="A24" s="631" t="s">
        <v>5</v>
      </c>
      <c r="B24" s="631"/>
      <c r="C24" s="631"/>
      <c r="D24" s="631"/>
      <c r="E24" s="631"/>
      <c r="F24" s="631"/>
      <c r="G24" s="631"/>
      <c r="H24" s="631"/>
      <c r="I24" s="631"/>
      <c r="J24" s="631"/>
      <c r="K24" s="631"/>
      <c r="L24" s="631"/>
      <c r="M24" s="631"/>
      <c r="N24" s="631"/>
      <c r="O24" s="631"/>
      <c r="P24" s="631"/>
      <c r="Q24" s="631"/>
      <c r="R24" s="631"/>
      <c r="S24" s="631"/>
      <c r="T24" s="631"/>
    </row>
    <row r="25" spans="1:20">
      <c r="A25" s="165" t="s">
        <v>1200</v>
      </c>
      <c r="B25" s="8"/>
      <c r="C25" s="8"/>
      <c r="D25" s="8"/>
      <c r="E25" s="8"/>
      <c r="F25" s="8"/>
      <c r="G25" s="8"/>
      <c r="H25" s="8"/>
      <c r="I25" s="8"/>
      <c r="J25" s="8"/>
      <c r="K25" s="8"/>
      <c r="L25" s="8"/>
      <c r="M25" s="8"/>
      <c r="N25" s="8"/>
      <c r="O25" s="8"/>
      <c r="P25" s="8"/>
      <c r="Q25" s="8"/>
      <c r="R25" s="8"/>
      <c r="S25" s="8"/>
      <c r="T25" s="8"/>
    </row>
    <row r="26" spans="1:20">
      <c r="A26" s="165"/>
      <c r="B26" s="8"/>
      <c r="C26" s="8"/>
      <c r="D26" s="8"/>
      <c r="E26" s="8"/>
      <c r="F26" s="8"/>
      <c r="G26" s="8"/>
      <c r="H26" s="8"/>
      <c r="I26" s="8"/>
      <c r="J26" s="8"/>
      <c r="K26" s="8"/>
      <c r="L26" s="8"/>
      <c r="M26" s="8"/>
      <c r="N26" s="8"/>
      <c r="O26" s="8"/>
      <c r="P26" s="8"/>
      <c r="Q26" s="8"/>
      <c r="R26" s="8"/>
      <c r="S26" s="8"/>
      <c r="T26" s="8"/>
    </row>
    <row r="27" spans="1:20">
      <c r="A27" s="165" t="s">
        <v>1201</v>
      </c>
      <c r="B27" s="8"/>
      <c r="C27" s="8"/>
      <c r="D27" s="8"/>
      <c r="E27" s="8"/>
      <c r="F27" s="8"/>
      <c r="G27" s="8"/>
      <c r="H27" s="8"/>
      <c r="I27" s="8"/>
      <c r="J27" s="8"/>
      <c r="K27" s="8"/>
      <c r="L27" s="8"/>
      <c r="M27" s="8"/>
      <c r="N27" s="8"/>
      <c r="O27" s="8"/>
      <c r="P27" s="8"/>
      <c r="Q27" s="8"/>
      <c r="R27" s="8"/>
      <c r="S27" s="8"/>
      <c r="T27" s="8"/>
    </row>
    <row r="28" spans="1:20" ht="7.5" customHeight="1">
      <c r="A28" s="170"/>
    </row>
    <row r="29" spans="1:20">
      <c r="A29" s="170" t="s">
        <v>41</v>
      </c>
      <c r="B29" s="165" t="s">
        <v>1202</v>
      </c>
      <c r="C29" s="8"/>
      <c r="D29" s="8"/>
      <c r="E29" s="8"/>
      <c r="F29" s="8"/>
      <c r="G29" s="8"/>
      <c r="H29" s="8"/>
      <c r="I29" s="8"/>
      <c r="J29" s="8"/>
      <c r="K29" s="8"/>
      <c r="L29" s="8"/>
      <c r="M29" s="8"/>
      <c r="N29" s="8"/>
      <c r="O29" s="8"/>
      <c r="P29" s="8"/>
      <c r="Q29" s="8"/>
      <c r="R29" s="8"/>
      <c r="S29" s="8"/>
      <c r="T29" s="8"/>
    </row>
    <row r="30" spans="1:20">
      <c r="A30" s="170"/>
      <c r="B30" s="165" t="s">
        <v>1203</v>
      </c>
      <c r="C30" s="8"/>
      <c r="D30" s="8"/>
      <c r="E30" s="8"/>
      <c r="F30" s="8"/>
      <c r="G30" s="8"/>
      <c r="H30" s="8"/>
      <c r="I30" s="8"/>
      <c r="J30" s="8"/>
      <c r="K30" s="8"/>
      <c r="L30" s="8"/>
      <c r="M30" s="8"/>
      <c r="N30" s="8"/>
      <c r="O30" s="8"/>
      <c r="P30" s="8"/>
      <c r="Q30" s="8"/>
      <c r="R30" s="8"/>
      <c r="S30" s="8"/>
      <c r="T30" s="8"/>
    </row>
    <row r="31" spans="1:20">
      <c r="A31" s="170" t="s">
        <v>1204</v>
      </c>
      <c r="B31" s="165" t="s">
        <v>1205</v>
      </c>
      <c r="C31" s="8"/>
      <c r="D31" s="8"/>
      <c r="E31" s="8"/>
      <c r="F31" s="8"/>
      <c r="G31" s="8"/>
      <c r="H31" s="8"/>
      <c r="I31" s="8"/>
      <c r="J31" s="8"/>
      <c r="K31" s="8"/>
      <c r="L31" s="8"/>
      <c r="M31" s="8"/>
      <c r="N31" s="8"/>
      <c r="O31" s="8"/>
      <c r="P31" s="8"/>
      <c r="Q31" s="8"/>
      <c r="R31" s="8"/>
      <c r="S31" s="8"/>
      <c r="T31" s="8"/>
    </row>
    <row r="32" spans="1:20">
      <c r="A32" s="170"/>
      <c r="B32" s="165"/>
      <c r="C32" s="8"/>
      <c r="D32" s="8"/>
      <c r="E32" s="8"/>
      <c r="F32" s="8"/>
      <c r="G32" s="8"/>
      <c r="H32" s="8"/>
      <c r="I32" s="8"/>
      <c r="J32" s="8"/>
      <c r="K32" s="8"/>
      <c r="L32" s="8"/>
      <c r="M32" s="8"/>
      <c r="N32" s="8"/>
      <c r="O32" s="8"/>
      <c r="P32" s="8"/>
      <c r="Q32" s="8"/>
      <c r="R32" s="8"/>
      <c r="S32" s="8"/>
      <c r="T32" s="8"/>
    </row>
    <row r="33" spans="1:20">
      <c r="A33" s="8"/>
      <c r="B33" s="8"/>
      <c r="C33" s="8"/>
      <c r="D33" s="8"/>
      <c r="E33" s="8"/>
      <c r="F33" s="8"/>
      <c r="G33" s="8"/>
      <c r="H33" s="8"/>
      <c r="I33" s="8"/>
      <c r="J33" s="8"/>
      <c r="K33" s="8"/>
      <c r="L33" s="8"/>
      <c r="M33" s="8"/>
      <c r="N33" s="8"/>
      <c r="O33" s="8"/>
      <c r="P33" s="8"/>
      <c r="Q33" s="8"/>
      <c r="R33" s="8"/>
      <c r="S33" s="8"/>
      <c r="T33" s="8"/>
    </row>
    <row r="34" spans="1:20">
      <c r="A34" s="165" t="s">
        <v>1206</v>
      </c>
      <c r="B34" s="8"/>
      <c r="C34" s="8"/>
      <c r="D34" s="8"/>
      <c r="E34" s="8"/>
      <c r="F34" s="8"/>
      <c r="G34" s="8"/>
      <c r="H34" s="8"/>
      <c r="I34" s="8"/>
      <c r="J34" s="8"/>
      <c r="K34" s="8"/>
      <c r="L34" s="8"/>
      <c r="M34" s="8"/>
      <c r="N34" s="8"/>
      <c r="O34" s="8"/>
      <c r="P34" s="8"/>
      <c r="Q34" s="8"/>
      <c r="R34" s="8"/>
      <c r="S34" s="8"/>
      <c r="T34" s="8"/>
    </row>
    <row r="35" spans="1:20">
      <c r="A35" s="8"/>
      <c r="B35" s="8"/>
      <c r="C35" s="8"/>
      <c r="D35" s="8"/>
      <c r="E35" s="8"/>
      <c r="F35" s="8"/>
      <c r="G35" s="8"/>
      <c r="H35" s="8"/>
      <c r="I35" s="8"/>
      <c r="J35" s="8"/>
      <c r="K35" s="8"/>
      <c r="L35" s="8"/>
      <c r="M35" s="8"/>
      <c r="N35" s="8"/>
      <c r="O35" s="8"/>
      <c r="P35" s="8"/>
      <c r="Q35" s="8"/>
      <c r="R35" s="8"/>
      <c r="S35" s="8"/>
      <c r="T35" s="8"/>
    </row>
    <row r="36" spans="1:20">
      <c r="A36" s="168" t="s">
        <v>1207</v>
      </c>
    </row>
    <row r="37" spans="1:20">
      <c r="A37" s="168" t="s">
        <v>1208</v>
      </c>
    </row>
    <row r="38" spans="1:20" ht="8.25" customHeight="1">
      <c r="A38" s="170"/>
    </row>
    <row r="39" spans="1:20">
      <c r="A39" s="170" t="s">
        <v>41</v>
      </c>
      <c r="B39" s="7" t="s">
        <v>1209</v>
      </c>
    </row>
    <row r="40" spans="1:20">
      <c r="A40" s="170" t="s">
        <v>42</v>
      </c>
      <c r="B40" s="7" t="s">
        <v>1210</v>
      </c>
      <c r="R40" s="169"/>
    </row>
    <row r="41" spans="1:20">
      <c r="A41" s="170" t="s">
        <v>43</v>
      </c>
      <c r="B41" s="492" t="s">
        <v>1211</v>
      </c>
      <c r="R41" s="169"/>
    </row>
    <row r="42" spans="1:20">
      <c r="A42" s="170"/>
    </row>
    <row r="43" spans="1:20">
      <c r="A43" s="170"/>
    </row>
    <row r="44" spans="1:20">
      <c r="A44" s="165" t="s">
        <v>1212</v>
      </c>
    </row>
    <row r="45" spans="1:20">
      <c r="A45" s="170"/>
    </row>
    <row r="46" spans="1:20">
      <c r="A46" s="168" t="s">
        <v>1213</v>
      </c>
    </row>
    <row r="47" spans="1:20">
      <c r="A47" s="493" t="s">
        <v>1214</v>
      </c>
      <c r="P47" s="169"/>
    </row>
    <row r="48" spans="1:20">
      <c r="A48" s="494"/>
      <c r="B48" s="169"/>
    </row>
    <row r="49" spans="1:25">
      <c r="A49" s="493" t="s">
        <v>1215</v>
      </c>
      <c r="B49" s="169"/>
    </row>
    <row r="50" spans="1:25" ht="7.5" customHeight="1">
      <c r="A50" s="493"/>
      <c r="B50" s="169"/>
    </row>
    <row r="51" spans="1:25">
      <c r="A51" s="495" t="s">
        <v>41</v>
      </c>
      <c r="B51" s="7" t="s">
        <v>1216</v>
      </c>
    </row>
    <row r="52" spans="1:25">
      <c r="A52" s="495" t="s">
        <v>42</v>
      </c>
      <c r="B52" s="7" t="s">
        <v>1217</v>
      </c>
    </row>
    <row r="53" spans="1:25">
      <c r="A53" s="495" t="s">
        <v>43</v>
      </c>
      <c r="B53" s="7" t="s">
        <v>198</v>
      </c>
      <c r="E53" s="7" t="s">
        <v>1218</v>
      </c>
      <c r="T53" s="7" t="s">
        <v>1219</v>
      </c>
    </row>
    <row r="54" spans="1:25">
      <c r="A54" s="170"/>
      <c r="P54" s="169"/>
    </row>
    <row r="55" spans="1:25">
      <c r="A55" s="493" t="s">
        <v>1220</v>
      </c>
      <c r="B55" s="169"/>
      <c r="U55" s="169"/>
      <c r="V55" s="169"/>
      <c r="W55" s="169"/>
      <c r="X55" s="169"/>
      <c r="Y55" s="169"/>
    </row>
    <row r="56" spans="1:25" ht="7.5" customHeight="1">
      <c r="A56" s="493"/>
      <c r="B56" s="169"/>
      <c r="U56" s="169"/>
      <c r="V56" s="169"/>
      <c r="W56" s="169"/>
      <c r="X56" s="169"/>
      <c r="Y56" s="169"/>
    </row>
    <row r="57" spans="1:25">
      <c r="A57" s="495" t="s">
        <v>41</v>
      </c>
      <c r="B57" s="7" t="s">
        <v>1221</v>
      </c>
    </row>
    <row r="58" spans="1:25">
      <c r="A58" s="495" t="s">
        <v>1204</v>
      </c>
      <c r="B58" s="496" t="s">
        <v>1222</v>
      </c>
    </row>
    <row r="59" spans="1:25">
      <c r="A59" s="495" t="s">
        <v>199</v>
      </c>
      <c r="B59" s="7" t="s">
        <v>198</v>
      </c>
      <c r="E59" s="7" t="s">
        <v>1218</v>
      </c>
      <c r="T59" s="7" t="s">
        <v>1219</v>
      </c>
    </row>
    <row r="62" spans="1:25">
      <c r="A62" s="170"/>
    </row>
    <row r="63" spans="1:25">
      <c r="A63" s="170"/>
    </row>
    <row r="64" spans="1:25">
      <c r="A64" s="494"/>
      <c r="B64" s="169"/>
      <c r="C64" s="169"/>
      <c r="D64" s="169"/>
      <c r="E64" s="169"/>
      <c r="F64" s="169"/>
      <c r="G64" s="169"/>
      <c r="H64" s="169"/>
      <c r="I64" s="169"/>
      <c r="J64" s="169"/>
      <c r="K64" s="169"/>
      <c r="L64" s="169"/>
      <c r="M64" s="169"/>
      <c r="N64" s="169"/>
      <c r="O64" s="169"/>
      <c r="P64" s="169"/>
      <c r="Q64" s="169"/>
      <c r="R64" s="169"/>
      <c r="S64" s="169"/>
      <c r="T64" s="169"/>
      <c r="U64" s="169"/>
      <c r="V64" s="169"/>
      <c r="W64" s="169"/>
    </row>
    <row r="65" spans="1:1">
      <c r="A65" s="170"/>
    </row>
    <row r="66" spans="1:1" ht="7.5" customHeight="1">
      <c r="A66" s="170"/>
    </row>
    <row r="67" spans="1:1">
      <c r="A67" s="170"/>
    </row>
    <row r="68" spans="1:1">
      <c r="A68" s="170"/>
    </row>
    <row r="69" spans="1:1">
      <c r="A69" s="170"/>
    </row>
    <row r="70" spans="1:1">
      <c r="A70" s="170"/>
    </row>
    <row r="71" spans="1:1">
      <c r="A71" s="170"/>
    </row>
    <row r="72" spans="1:1">
      <c r="A72" s="170"/>
    </row>
    <row r="73" spans="1:1">
      <c r="A73" s="170"/>
    </row>
  </sheetData>
  <sheetProtection algorithmName="SHA-512" hashValue="KxE3e0myCQn79w8xIpSedwL3mcoIgK3haJmqzQDTYF03hVYryDKnKTpOdwsE20kLptFUfmJTkNwI5Icoo/TkeA==" saltValue="debyWIz2enuSeCs4NX0NPA==" spinCount="100000" sheet="1" scenarios="1" selectLockedCells="1"/>
  <mergeCells count="24">
    <mergeCell ref="J9:L9"/>
    <mergeCell ref="Q1:T1"/>
    <mergeCell ref="E2:S2"/>
    <mergeCell ref="A3:C3"/>
    <mergeCell ref="E3:T3"/>
    <mergeCell ref="E4:K4"/>
    <mergeCell ref="A5:C5"/>
    <mergeCell ref="E5:K5"/>
    <mergeCell ref="E6:G6"/>
    <mergeCell ref="A7:C7"/>
    <mergeCell ref="E7:G7"/>
    <mergeCell ref="J8:L8"/>
    <mergeCell ref="N7:T9"/>
    <mergeCell ref="A24:T24"/>
    <mergeCell ref="J10:L10"/>
    <mergeCell ref="J11:L11"/>
    <mergeCell ref="J12:L12"/>
    <mergeCell ref="N12:S12"/>
    <mergeCell ref="J13:L13"/>
    <mergeCell ref="N13:S13"/>
    <mergeCell ref="A16:T17"/>
    <mergeCell ref="A21:T21"/>
    <mergeCell ref="A22:T22"/>
    <mergeCell ref="N10:T11"/>
  </mergeCells>
  <phoneticPr fontId="3"/>
  <dataValidations count="1">
    <dataValidation type="list" allowBlank="1" sqref="Q1:T1" xr:uid="{65B88062-16AE-48FC-80C7-80A234C87E51}">
      <formula1>"　　年　　月　　日"</formula1>
    </dataValidation>
  </dataValidations>
  <printOptions verticalCentered="1"/>
  <pageMargins left="0.70866141732283472" right="0" top="0.39370078740157483" bottom="0.39370078740157483" header="0.31496062992125984" footer="0.31496062992125984"/>
  <pageSetup paperSize="9" scale="98" orientation="portrait" blackAndWhite="1"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0C1C891-7912-44D1-BD7F-428BECDB2F7C}">
          <x14:formula1>
            <xm:f>入力シート1!$B$4:$B$54</xm:f>
          </x14:formula1>
          <xm:sqref>N10:T11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00177-733C-439C-A227-BB2CE24D2436}">
  <dimension ref="A1:GL262"/>
  <sheetViews>
    <sheetView showGridLines="0" view="pageBreakPreview" zoomScale="96" zoomScaleNormal="90" zoomScaleSheetLayoutView="96" workbookViewId="0">
      <selection activeCell="N79" sqref="N79:CP85"/>
    </sheetView>
  </sheetViews>
  <sheetFormatPr defaultColWidth="0.83203125" defaultRowHeight="3" customHeight="1"/>
  <cols>
    <col min="1" max="3" width="0.83203125" style="6"/>
    <col min="4" max="13" width="1" style="6" customWidth="1"/>
    <col min="14" max="79" width="0.83203125" style="6"/>
    <col min="80" max="94" width="1" style="6" customWidth="1"/>
    <col min="95" max="103" width="0.83203125" style="6"/>
    <col min="104" max="113" width="1" style="6" customWidth="1"/>
    <col min="114" max="194" width="0.83203125" style="6" customWidth="1"/>
    <col min="195" max="16384" width="0.83203125" style="6"/>
  </cols>
  <sheetData>
    <row r="1" spans="1:194" ht="3" customHeight="1">
      <c r="A1" s="749" t="s">
        <v>224</v>
      </c>
      <c r="B1" s="750"/>
      <c r="C1" s="750"/>
      <c r="D1" s="750"/>
      <c r="E1" s="750"/>
      <c r="F1" s="750"/>
      <c r="G1" s="750"/>
      <c r="H1" s="750"/>
      <c r="I1" s="750"/>
      <c r="J1" s="750"/>
      <c r="K1" s="750"/>
      <c r="L1" s="750"/>
      <c r="M1" s="750"/>
      <c r="N1" s="750"/>
      <c r="O1" s="750"/>
      <c r="P1" s="750"/>
      <c r="Q1" s="750"/>
      <c r="R1" s="750"/>
      <c r="S1" s="751"/>
      <c r="T1" s="837" t="s">
        <v>221</v>
      </c>
      <c r="U1" s="837"/>
      <c r="V1" s="837"/>
      <c r="W1" s="837"/>
      <c r="X1" s="837"/>
      <c r="Y1" s="837"/>
      <c r="Z1" s="837"/>
      <c r="AA1" s="837"/>
      <c r="AB1" s="837"/>
      <c r="AC1" s="837"/>
      <c r="AD1" s="837"/>
      <c r="AE1" s="837"/>
      <c r="AF1" s="837"/>
      <c r="AG1" s="837"/>
      <c r="AH1" s="837"/>
      <c r="AI1" s="837"/>
      <c r="AJ1" s="837"/>
      <c r="AK1" s="837"/>
      <c r="AL1" s="837"/>
      <c r="AM1" s="837"/>
      <c r="AN1" s="837"/>
      <c r="AO1" s="837"/>
      <c r="AP1" s="837"/>
      <c r="AQ1" s="837"/>
      <c r="AR1" s="837"/>
      <c r="AS1" s="837"/>
      <c r="AT1" s="837"/>
      <c r="AU1" s="837"/>
      <c r="AV1" s="837"/>
      <c r="AW1" s="837"/>
      <c r="AX1" s="837"/>
      <c r="AY1" s="837"/>
      <c r="AZ1" s="837"/>
      <c r="BA1" s="837"/>
      <c r="BB1" s="837"/>
      <c r="BC1" s="837"/>
      <c r="BD1" s="837"/>
      <c r="BE1" s="837"/>
      <c r="BF1" s="837"/>
      <c r="BG1" s="837"/>
      <c r="BH1" s="837"/>
      <c r="BI1" s="837"/>
      <c r="BJ1" s="837"/>
      <c r="BK1" s="837"/>
      <c r="BL1" s="837"/>
      <c r="BM1" s="837"/>
      <c r="BN1" s="837"/>
      <c r="BO1" s="837"/>
      <c r="BP1" s="837"/>
      <c r="BQ1" s="837"/>
      <c r="BR1" s="837"/>
      <c r="BS1" s="837"/>
      <c r="CZ1" s="747" t="s">
        <v>223</v>
      </c>
      <c r="DA1" s="747"/>
      <c r="DB1" s="747"/>
      <c r="DC1" s="747"/>
      <c r="DD1" s="747"/>
      <c r="DE1" s="747"/>
      <c r="DF1" s="747"/>
      <c r="DG1" s="747"/>
      <c r="DH1" s="747"/>
      <c r="DI1" s="747"/>
      <c r="DJ1" s="747"/>
      <c r="DK1" s="747"/>
      <c r="DL1" s="747"/>
      <c r="DM1" s="747"/>
      <c r="DN1" s="747"/>
      <c r="DO1" s="747"/>
      <c r="DP1" s="747"/>
      <c r="DQ1" s="747"/>
      <c r="DR1" s="747"/>
      <c r="DS1" s="747"/>
      <c r="DT1" s="747"/>
      <c r="DU1" s="747"/>
      <c r="DV1" s="747"/>
      <c r="DW1" s="747"/>
      <c r="DX1" s="747"/>
    </row>
    <row r="2" spans="1:194" ht="3" customHeight="1">
      <c r="A2" s="752"/>
      <c r="B2" s="753"/>
      <c r="C2" s="753"/>
      <c r="D2" s="753"/>
      <c r="E2" s="753"/>
      <c r="F2" s="753"/>
      <c r="G2" s="753"/>
      <c r="H2" s="753"/>
      <c r="I2" s="753"/>
      <c r="J2" s="753"/>
      <c r="K2" s="753"/>
      <c r="L2" s="753"/>
      <c r="M2" s="753"/>
      <c r="N2" s="753"/>
      <c r="O2" s="753"/>
      <c r="P2" s="753"/>
      <c r="Q2" s="753"/>
      <c r="R2" s="753"/>
      <c r="S2" s="754"/>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837"/>
      <c r="BM2" s="837"/>
      <c r="BN2" s="837"/>
      <c r="BO2" s="837"/>
      <c r="BP2" s="837"/>
      <c r="BQ2" s="837"/>
      <c r="BR2" s="837"/>
      <c r="BS2" s="837"/>
      <c r="CZ2" s="747"/>
      <c r="DA2" s="747"/>
      <c r="DB2" s="747"/>
      <c r="DC2" s="747"/>
      <c r="DD2" s="747"/>
      <c r="DE2" s="747"/>
      <c r="DF2" s="747"/>
      <c r="DG2" s="747"/>
      <c r="DH2" s="747"/>
      <c r="DI2" s="747"/>
      <c r="DJ2" s="747"/>
      <c r="DK2" s="747"/>
      <c r="DL2" s="747"/>
      <c r="DM2" s="747"/>
      <c r="DN2" s="747"/>
      <c r="DO2" s="747"/>
      <c r="DP2" s="747"/>
      <c r="DQ2" s="747"/>
      <c r="DR2" s="747"/>
      <c r="DS2" s="747"/>
      <c r="DT2" s="747"/>
      <c r="DU2" s="747"/>
      <c r="DV2" s="747"/>
      <c r="DW2" s="747"/>
      <c r="DX2" s="747"/>
    </row>
    <row r="3" spans="1:194" ht="3" customHeight="1">
      <c r="A3" s="752"/>
      <c r="B3" s="753"/>
      <c r="C3" s="753"/>
      <c r="D3" s="753"/>
      <c r="E3" s="753"/>
      <c r="F3" s="753"/>
      <c r="G3" s="753"/>
      <c r="H3" s="753"/>
      <c r="I3" s="753"/>
      <c r="J3" s="753"/>
      <c r="K3" s="753"/>
      <c r="L3" s="753"/>
      <c r="M3" s="753"/>
      <c r="N3" s="753"/>
      <c r="O3" s="753"/>
      <c r="P3" s="753"/>
      <c r="Q3" s="753"/>
      <c r="R3" s="753"/>
      <c r="S3" s="754"/>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7"/>
      <c r="BC3" s="837"/>
      <c r="BD3" s="837"/>
      <c r="BE3" s="837"/>
      <c r="BF3" s="837"/>
      <c r="BG3" s="837"/>
      <c r="BH3" s="837"/>
      <c r="BI3" s="837"/>
      <c r="BJ3" s="837"/>
      <c r="BK3" s="837"/>
      <c r="BL3" s="837"/>
      <c r="BM3" s="837"/>
      <c r="BN3" s="837"/>
      <c r="BO3" s="837"/>
      <c r="BP3" s="837"/>
      <c r="BQ3" s="837"/>
      <c r="BR3" s="837"/>
      <c r="BS3" s="837"/>
      <c r="CZ3" s="747"/>
      <c r="DA3" s="747"/>
      <c r="DB3" s="747"/>
      <c r="DC3" s="747"/>
      <c r="DD3" s="747"/>
      <c r="DE3" s="747"/>
      <c r="DF3" s="747"/>
      <c r="DG3" s="747"/>
      <c r="DH3" s="747"/>
      <c r="DI3" s="747"/>
      <c r="DJ3" s="747"/>
      <c r="DK3" s="747"/>
      <c r="DL3" s="747"/>
      <c r="DM3" s="747"/>
      <c r="DN3" s="747"/>
      <c r="DO3" s="747"/>
      <c r="DP3" s="747"/>
      <c r="DQ3" s="747"/>
      <c r="DR3" s="747"/>
      <c r="DS3" s="747"/>
      <c r="DT3" s="747"/>
      <c r="DU3" s="747"/>
      <c r="DV3" s="747"/>
      <c r="DW3" s="747"/>
      <c r="DX3" s="747"/>
    </row>
    <row r="4" spans="1:194" ht="3" customHeight="1">
      <c r="A4" s="752"/>
      <c r="B4" s="753"/>
      <c r="C4" s="753"/>
      <c r="D4" s="753"/>
      <c r="E4" s="753"/>
      <c r="F4" s="753"/>
      <c r="G4" s="753"/>
      <c r="H4" s="753"/>
      <c r="I4" s="753"/>
      <c r="J4" s="753"/>
      <c r="K4" s="753"/>
      <c r="L4" s="753"/>
      <c r="M4" s="753"/>
      <c r="N4" s="753"/>
      <c r="O4" s="753"/>
      <c r="P4" s="753"/>
      <c r="Q4" s="753"/>
      <c r="R4" s="753"/>
      <c r="S4" s="754"/>
      <c r="T4" s="837"/>
      <c r="U4" s="837"/>
      <c r="V4" s="837"/>
      <c r="W4" s="837"/>
      <c r="X4" s="837"/>
      <c r="Y4" s="837"/>
      <c r="Z4" s="837"/>
      <c r="AA4" s="837"/>
      <c r="AB4" s="837"/>
      <c r="AC4" s="837"/>
      <c r="AD4" s="837"/>
      <c r="AE4" s="837"/>
      <c r="AF4" s="837"/>
      <c r="AG4" s="837"/>
      <c r="AH4" s="837"/>
      <c r="AI4" s="837"/>
      <c r="AJ4" s="837"/>
      <c r="AK4" s="837"/>
      <c r="AL4" s="837"/>
      <c r="AM4" s="837"/>
      <c r="AN4" s="837"/>
      <c r="AO4" s="837"/>
      <c r="AP4" s="837"/>
      <c r="AQ4" s="837"/>
      <c r="AR4" s="837"/>
      <c r="AS4" s="837"/>
      <c r="AT4" s="837"/>
      <c r="AU4" s="837"/>
      <c r="AV4" s="837"/>
      <c r="AW4" s="837"/>
      <c r="AX4" s="837"/>
      <c r="AY4" s="837"/>
      <c r="AZ4" s="837"/>
      <c r="BA4" s="837"/>
      <c r="BB4" s="837"/>
      <c r="BC4" s="837"/>
      <c r="BD4" s="837"/>
      <c r="BE4" s="837"/>
      <c r="BF4" s="837"/>
      <c r="BG4" s="837"/>
      <c r="BH4" s="837"/>
      <c r="BI4" s="837"/>
      <c r="BJ4" s="837"/>
      <c r="BK4" s="837"/>
      <c r="BL4" s="837"/>
      <c r="BM4" s="837"/>
      <c r="BN4" s="837"/>
      <c r="BO4" s="837"/>
      <c r="BP4" s="837"/>
      <c r="BQ4" s="837"/>
      <c r="BR4" s="837"/>
      <c r="BS4" s="837"/>
      <c r="CZ4" s="747"/>
      <c r="DA4" s="747"/>
      <c r="DB4" s="747"/>
      <c r="DC4" s="747"/>
      <c r="DD4" s="747"/>
      <c r="DE4" s="747"/>
      <c r="DF4" s="747"/>
      <c r="DG4" s="747"/>
      <c r="DH4" s="747"/>
      <c r="DI4" s="747"/>
      <c r="DJ4" s="747"/>
      <c r="DK4" s="747"/>
      <c r="DL4" s="747"/>
      <c r="DM4" s="747"/>
      <c r="DN4" s="747"/>
      <c r="DO4" s="747"/>
      <c r="DP4" s="747"/>
      <c r="DQ4" s="747"/>
      <c r="DR4" s="747"/>
      <c r="DS4" s="747"/>
      <c r="DT4" s="747"/>
      <c r="DU4" s="747"/>
      <c r="DV4" s="747"/>
      <c r="DW4" s="747"/>
      <c r="DX4" s="747"/>
    </row>
    <row r="5" spans="1:194" ht="3" customHeight="1">
      <c r="A5" s="752"/>
      <c r="B5" s="753"/>
      <c r="C5" s="753"/>
      <c r="D5" s="753"/>
      <c r="E5" s="753"/>
      <c r="F5" s="753"/>
      <c r="G5" s="753"/>
      <c r="H5" s="753"/>
      <c r="I5" s="753"/>
      <c r="J5" s="753"/>
      <c r="K5" s="753"/>
      <c r="L5" s="753"/>
      <c r="M5" s="753"/>
      <c r="N5" s="753"/>
      <c r="O5" s="753"/>
      <c r="P5" s="753"/>
      <c r="Q5" s="753"/>
      <c r="R5" s="753"/>
      <c r="S5" s="754"/>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7"/>
      <c r="AZ5" s="837"/>
      <c r="BA5" s="837"/>
      <c r="BB5" s="837"/>
      <c r="BC5" s="837"/>
      <c r="BD5" s="837"/>
      <c r="BE5" s="837"/>
      <c r="BF5" s="837"/>
      <c r="BG5" s="837"/>
      <c r="BH5" s="837"/>
      <c r="BI5" s="837"/>
      <c r="BJ5" s="837"/>
      <c r="BK5" s="837"/>
      <c r="BL5" s="837"/>
      <c r="BM5" s="837"/>
      <c r="BN5" s="837"/>
      <c r="BO5" s="837"/>
      <c r="BP5" s="837"/>
      <c r="BQ5" s="837"/>
      <c r="BR5" s="837"/>
      <c r="BS5" s="837"/>
      <c r="CB5" s="773">
        <v>45443</v>
      </c>
      <c r="CC5" s="773"/>
      <c r="CD5" s="773"/>
      <c r="CE5" s="773"/>
      <c r="CF5" s="773"/>
      <c r="CG5" s="773"/>
      <c r="CH5" s="773"/>
      <c r="CI5" s="773"/>
      <c r="CJ5" s="773"/>
      <c r="CK5" s="773"/>
      <c r="CL5" s="773"/>
      <c r="CM5" s="773"/>
      <c r="CN5" s="773"/>
      <c r="CO5" s="773"/>
      <c r="CP5" s="773"/>
      <c r="CZ5" s="747"/>
      <c r="DA5" s="747"/>
      <c r="DB5" s="747"/>
      <c r="DC5" s="747"/>
      <c r="DD5" s="747"/>
      <c r="DE5" s="747"/>
      <c r="DF5" s="747"/>
      <c r="DG5" s="747"/>
      <c r="DH5" s="747"/>
      <c r="DI5" s="747"/>
      <c r="DJ5" s="747"/>
      <c r="DK5" s="747"/>
      <c r="DL5" s="747"/>
      <c r="DM5" s="747"/>
      <c r="DN5" s="747"/>
      <c r="DO5" s="747"/>
      <c r="DP5" s="747"/>
      <c r="DQ5" s="747"/>
      <c r="DR5" s="747"/>
      <c r="DS5" s="747"/>
      <c r="DT5" s="747"/>
      <c r="DU5" s="747"/>
      <c r="DV5" s="747"/>
      <c r="DW5" s="747"/>
      <c r="DX5" s="747"/>
    </row>
    <row r="6" spans="1:194" ht="3" customHeight="1">
      <c r="A6" s="755"/>
      <c r="B6" s="756"/>
      <c r="C6" s="756"/>
      <c r="D6" s="756"/>
      <c r="E6" s="756"/>
      <c r="F6" s="756"/>
      <c r="G6" s="756"/>
      <c r="H6" s="756"/>
      <c r="I6" s="756"/>
      <c r="J6" s="756"/>
      <c r="K6" s="756"/>
      <c r="L6" s="756"/>
      <c r="M6" s="756"/>
      <c r="N6" s="756"/>
      <c r="O6" s="756"/>
      <c r="P6" s="756"/>
      <c r="Q6" s="756"/>
      <c r="R6" s="756"/>
      <c r="S6" s="757"/>
      <c r="T6" s="837"/>
      <c r="U6" s="837"/>
      <c r="V6" s="837"/>
      <c r="W6" s="837"/>
      <c r="X6" s="837"/>
      <c r="Y6" s="837"/>
      <c r="Z6" s="837"/>
      <c r="AA6" s="837"/>
      <c r="AB6" s="837"/>
      <c r="AC6" s="837"/>
      <c r="AD6" s="837"/>
      <c r="AE6" s="837"/>
      <c r="AF6" s="837"/>
      <c r="AG6" s="837"/>
      <c r="AH6" s="837"/>
      <c r="AI6" s="837"/>
      <c r="AJ6" s="837"/>
      <c r="AK6" s="837"/>
      <c r="AL6" s="837"/>
      <c r="AM6" s="837"/>
      <c r="AN6" s="837"/>
      <c r="AO6" s="837"/>
      <c r="AP6" s="837"/>
      <c r="AQ6" s="837"/>
      <c r="AR6" s="837"/>
      <c r="AS6" s="837"/>
      <c r="AT6" s="837"/>
      <c r="AU6" s="837"/>
      <c r="AV6" s="837"/>
      <c r="AW6" s="837"/>
      <c r="AX6" s="837"/>
      <c r="AY6" s="837"/>
      <c r="AZ6" s="837"/>
      <c r="BA6" s="837"/>
      <c r="BB6" s="837"/>
      <c r="BC6" s="837"/>
      <c r="BD6" s="837"/>
      <c r="BE6" s="837"/>
      <c r="BF6" s="837"/>
      <c r="BG6" s="837"/>
      <c r="BH6" s="837"/>
      <c r="BI6" s="837"/>
      <c r="BJ6" s="837"/>
      <c r="BK6" s="837"/>
      <c r="BL6" s="837"/>
      <c r="BM6" s="837"/>
      <c r="BN6" s="837"/>
      <c r="BO6" s="837"/>
      <c r="BP6" s="837"/>
      <c r="BQ6" s="837"/>
      <c r="BR6" s="837"/>
      <c r="BS6" s="837"/>
      <c r="CB6" s="773"/>
      <c r="CC6" s="773"/>
      <c r="CD6" s="773"/>
      <c r="CE6" s="773"/>
      <c r="CF6" s="773"/>
      <c r="CG6" s="773"/>
      <c r="CH6" s="773"/>
      <c r="CI6" s="773"/>
      <c r="CJ6" s="773"/>
      <c r="CK6" s="773"/>
      <c r="CL6" s="773"/>
      <c r="CM6" s="773"/>
      <c r="CN6" s="773"/>
      <c r="CO6" s="773"/>
      <c r="CP6" s="773"/>
      <c r="CZ6" s="747"/>
      <c r="DA6" s="747"/>
      <c r="DB6" s="747"/>
      <c r="DC6" s="747"/>
      <c r="DD6" s="747"/>
      <c r="DE6" s="747"/>
      <c r="DF6" s="747"/>
      <c r="DG6" s="747"/>
      <c r="DH6" s="747"/>
      <c r="DI6" s="747"/>
      <c r="DJ6" s="747"/>
      <c r="DK6" s="747"/>
      <c r="DL6" s="747"/>
      <c r="DM6" s="747"/>
      <c r="DN6" s="747"/>
      <c r="DO6" s="747"/>
      <c r="DP6" s="747"/>
      <c r="DQ6" s="747"/>
      <c r="DR6" s="747"/>
      <c r="DS6" s="747"/>
      <c r="DT6" s="747"/>
      <c r="DU6" s="747"/>
      <c r="DV6" s="747"/>
      <c r="DW6" s="747"/>
      <c r="DX6" s="747"/>
    </row>
    <row r="7" spans="1:194" ht="3" customHeight="1">
      <c r="T7" s="837"/>
      <c r="U7" s="837"/>
      <c r="V7" s="837"/>
      <c r="W7" s="837"/>
      <c r="X7" s="837"/>
      <c r="Y7" s="837"/>
      <c r="Z7" s="837"/>
      <c r="AA7" s="837"/>
      <c r="AB7" s="837"/>
      <c r="AC7" s="837"/>
      <c r="AD7" s="837"/>
      <c r="AE7" s="837"/>
      <c r="AF7" s="837"/>
      <c r="AG7" s="837"/>
      <c r="AH7" s="837"/>
      <c r="AI7" s="837"/>
      <c r="AJ7" s="837"/>
      <c r="AK7" s="837"/>
      <c r="AL7" s="837"/>
      <c r="AM7" s="837"/>
      <c r="AN7" s="837"/>
      <c r="AO7" s="837"/>
      <c r="AP7" s="837"/>
      <c r="AQ7" s="837"/>
      <c r="AR7" s="837"/>
      <c r="AS7" s="837"/>
      <c r="AT7" s="837"/>
      <c r="AU7" s="837"/>
      <c r="AV7" s="837"/>
      <c r="AW7" s="837"/>
      <c r="AX7" s="837"/>
      <c r="AY7" s="837"/>
      <c r="AZ7" s="837"/>
      <c r="BA7" s="837"/>
      <c r="BB7" s="837"/>
      <c r="BC7" s="837"/>
      <c r="BD7" s="837"/>
      <c r="BE7" s="837"/>
      <c r="BF7" s="837"/>
      <c r="BG7" s="837"/>
      <c r="BH7" s="837"/>
      <c r="BI7" s="837"/>
      <c r="BJ7" s="837"/>
      <c r="BK7" s="837"/>
      <c r="BL7" s="837"/>
      <c r="BM7" s="837"/>
      <c r="BN7" s="837"/>
      <c r="BO7" s="837"/>
      <c r="BP7" s="837"/>
      <c r="BQ7" s="837"/>
      <c r="BR7" s="837"/>
      <c r="BS7" s="837"/>
      <c r="CB7" s="773"/>
      <c r="CC7" s="773"/>
      <c r="CD7" s="773"/>
      <c r="CE7" s="773"/>
      <c r="CF7" s="773"/>
      <c r="CG7" s="773"/>
      <c r="CH7" s="773"/>
      <c r="CI7" s="773"/>
      <c r="CJ7" s="773"/>
      <c r="CK7" s="773"/>
      <c r="CL7" s="773"/>
      <c r="CM7" s="773"/>
      <c r="CN7" s="773"/>
      <c r="CO7" s="773"/>
      <c r="CP7" s="773"/>
      <c r="CZ7" s="748"/>
      <c r="DA7" s="748"/>
      <c r="DB7" s="748"/>
      <c r="DC7" s="748"/>
      <c r="DD7" s="748"/>
      <c r="DE7" s="748"/>
      <c r="DF7" s="748"/>
      <c r="DG7" s="748"/>
      <c r="DH7" s="748"/>
      <c r="DI7" s="748"/>
      <c r="DJ7" s="748"/>
      <c r="DK7" s="748"/>
      <c r="DL7" s="748"/>
      <c r="DM7" s="748"/>
      <c r="DN7" s="748"/>
      <c r="DO7" s="748"/>
      <c r="DP7" s="748"/>
      <c r="DQ7" s="748"/>
      <c r="DR7" s="748"/>
      <c r="DS7" s="748"/>
      <c r="DT7" s="748"/>
      <c r="DU7" s="748"/>
      <c r="DV7" s="748"/>
      <c r="DW7" s="748"/>
      <c r="DX7" s="748"/>
    </row>
    <row r="8" spans="1:194" ht="3" customHeight="1">
      <c r="T8" s="837"/>
      <c r="U8" s="837"/>
      <c r="V8" s="837"/>
      <c r="W8" s="837"/>
      <c r="X8" s="837"/>
      <c r="Y8" s="837"/>
      <c r="Z8" s="837"/>
      <c r="AA8" s="837"/>
      <c r="AB8" s="837"/>
      <c r="AC8" s="837"/>
      <c r="AD8" s="837"/>
      <c r="AE8" s="837"/>
      <c r="AF8" s="837"/>
      <c r="AG8" s="837"/>
      <c r="AH8" s="837"/>
      <c r="AI8" s="837"/>
      <c r="AJ8" s="837"/>
      <c r="AK8" s="837"/>
      <c r="AL8" s="837"/>
      <c r="AM8" s="837"/>
      <c r="AN8" s="837"/>
      <c r="AO8" s="837"/>
      <c r="AP8" s="837"/>
      <c r="AQ8" s="837"/>
      <c r="AR8" s="837"/>
      <c r="AS8" s="837"/>
      <c r="AT8" s="837"/>
      <c r="AU8" s="837"/>
      <c r="AV8" s="837"/>
      <c r="AW8" s="837"/>
      <c r="AX8" s="837"/>
      <c r="AY8" s="837"/>
      <c r="AZ8" s="837"/>
      <c r="BA8" s="837"/>
      <c r="BB8" s="837"/>
      <c r="BC8" s="837"/>
      <c r="BD8" s="837"/>
      <c r="BE8" s="837"/>
      <c r="BF8" s="837"/>
      <c r="BG8" s="837"/>
      <c r="BH8" s="837"/>
      <c r="BI8" s="837"/>
      <c r="BJ8" s="837"/>
      <c r="BK8" s="837"/>
      <c r="BL8" s="837"/>
      <c r="BM8" s="837"/>
      <c r="BN8" s="837"/>
      <c r="BO8" s="837"/>
      <c r="BP8" s="837"/>
      <c r="BQ8" s="837"/>
      <c r="BR8" s="837"/>
      <c r="BS8" s="837"/>
      <c r="CB8" s="773"/>
      <c r="CC8" s="773"/>
      <c r="CD8" s="773"/>
      <c r="CE8" s="773"/>
      <c r="CF8" s="773"/>
      <c r="CG8" s="773"/>
      <c r="CH8" s="773"/>
      <c r="CI8" s="773"/>
      <c r="CJ8" s="773"/>
      <c r="CK8" s="773"/>
      <c r="CL8" s="773"/>
      <c r="CM8" s="773"/>
      <c r="CN8" s="773"/>
      <c r="CO8" s="773"/>
      <c r="CP8" s="773"/>
      <c r="CZ8" s="644" t="s">
        <v>262</v>
      </c>
      <c r="DA8" s="645"/>
      <c r="DB8" s="645"/>
      <c r="DC8" s="645"/>
      <c r="DD8" s="645"/>
      <c r="DE8" s="645"/>
      <c r="DF8" s="645"/>
      <c r="DG8" s="645"/>
      <c r="DH8" s="645"/>
      <c r="DI8" s="646"/>
      <c r="DJ8" s="758" t="str">
        <f>工事情報入力!C26&amp;"("&amp;工事情報入力!C27&amp;")"</f>
        <v>()</v>
      </c>
      <c r="DK8" s="759"/>
      <c r="DL8" s="759"/>
      <c r="DM8" s="759"/>
      <c r="DN8" s="759"/>
      <c r="DO8" s="759"/>
      <c r="DP8" s="759"/>
      <c r="DQ8" s="759"/>
      <c r="DR8" s="759"/>
      <c r="DS8" s="759"/>
      <c r="DT8" s="759"/>
      <c r="DU8" s="759"/>
      <c r="DV8" s="759"/>
      <c r="DW8" s="759"/>
      <c r="DX8" s="759"/>
      <c r="DY8" s="759"/>
      <c r="DZ8" s="759"/>
      <c r="EA8" s="759"/>
      <c r="EB8" s="759"/>
      <c r="EC8" s="759"/>
      <c r="ED8" s="759"/>
      <c r="EE8" s="759"/>
      <c r="EF8" s="759"/>
      <c r="EG8" s="759"/>
      <c r="EH8" s="759"/>
      <c r="EI8" s="759"/>
      <c r="EJ8" s="759"/>
      <c r="EK8" s="759"/>
      <c r="EL8" s="759"/>
      <c r="EM8" s="759"/>
      <c r="EN8" s="759"/>
      <c r="EO8" s="759"/>
      <c r="EP8" s="759"/>
      <c r="EQ8" s="759"/>
      <c r="ER8" s="759"/>
      <c r="ES8" s="760"/>
      <c r="ET8" s="662" t="s">
        <v>28</v>
      </c>
      <c r="EU8" s="645"/>
      <c r="EV8" s="645"/>
      <c r="EW8" s="645"/>
      <c r="EX8" s="645"/>
      <c r="EY8" s="645"/>
      <c r="EZ8" s="645"/>
      <c r="FA8" s="645"/>
      <c r="FB8" s="645"/>
      <c r="FC8" s="645"/>
      <c r="FD8" s="678" t="str">
        <f>工事情報入力!C28</f>
        <v/>
      </c>
      <c r="FE8" s="670"/>
      <c r="FF8" s="670"/>
      <c r="FG8" s="670"/>
      <c r="FH8" s="670"/>
      <c r="FI8" s="670"/>
      <c r="FJ8" s="670"/>
      <c r="FK8" s="670"/>
      <c r="FL8" s="670"/>
      <c r="FM8" s="670"/>
      <c r="FN8" s="670"/>
      <c r="FO8" s="670"/>
      <c r="FP8" s="670"/>
      <c r="FQ8" s="670"/>
      <c r="FR8" s="670"/>
      <c r="FS8" s="670"/>
      <c r="FT8" s="670"/>
      <c r="FU8" s="670"/>
      <c r="FV8" s="670"/>
      <c r="FW8" s="670"/>
      <c r="FX8" s="670"/>
      <c r="FY8" s="670"/>
      <c r="FZ8" s="670"/>
      <c r="GA8" s="670"/>
      <c r="GB8" s="670"/>
      <c r="GC8" s="670"/>
      <c r="GD8" s="670"/>
      <c r="GE8" s="670"/>
      <c r="GF8" s="670"/>
      <c r="GG8" s="670"/>
      <c r="GH8" s="670"/>
      <c r="GI8" s="670"/>
      <c r="GJ8" s="670"/>
      <c r="GK8" s="670"/>
      <c r="GL8" s="671"/>
    </row>
    <row r="9" spans="1:194" ht="3" customHeight="1">
      <c r="T9" s="838"/>
      <c r="U9" s="838"/>
      <c r="V9" s="838"/>
      <c r="W9" s="838"/>
      <c r="X9" s="838"/>
      <c r="Y9" s="838"/>
      <c r="Z9" s="838"/>
      <c r="AA9" s="838"/>
      <c r="AB9" s="838"/>
      <c r="AC9" s="838"/>
      <c r="AD9" s="838"/>
      <c r="AE9" s="838"/>
      <c r="AF9" s="838"/>
      <c r="AG9" s="838"/>
      <c r="AH9" s="838"/>
      <c r="AI9" s="838"/>
      <c r="AJ9" s="838"/>
      <c r="AK9" s="838"/>
      <c r="AL9" s="838"/>
      <c r="AM9" s="838"/>
      <c r="AN9" s="838"/>
      <c r="AO9" s="838"/>
      <c r="AP9" s="838"/>
      <c r="AQ9" s="838"/>
      <c r="AR9" s="838"/>
      <c r="AS9" s="838"/>
      <c r="AT9" s="838"/>
      <c r="AU9" s="838"/>
      <c r="AV9" s="838"/>
      <c r="AW9" s="838"/>
      <c r="AX9" s="838"/>
      <c r="AY9" s="838"/>
      <c r="AZ9" s="838"/>
      <c r="BA9" s="838"/>
      <c r="BB9" s="838"/>
      <c r="BC9" s="838"/>
      <c r="BD9" s="838"/>
      <c r="BE9" s="838"/>
      <c r="BF9" s="838"/>
      <c r="BG9" s="838"/>
      <c r="BH9" s="838"/>
      <c r="BI9" s="838"/>
      <c r="BJ9" s="838"/>
      <c r="BK9" s="838"/>
      <c r="BL9" s="838"/>
      <c r="BM9" s="838"/>
      <c r="BN9" s="838"/>
      <c r="BO9" s="838"/>
      <c r="BP9" s="838"/>
      <c r="BQ9" s="838"/>
      <c r="BR9" s="838"/>
      <c r="BS9" s="838"/>
      <c r="CB9" s="773"/>
      <c r="CC9" s="773"/>
      <c r="CD9" s="773"/>
      <c r="CE9" s="773"/>
      <c r="CF9" s="773"/>
      <c r="CG9" s="773"/>
      <c r="CH9" s="773"/>
      <c r="CI9" s="773"/>
      <c r="CJ9" s="773"/>
      <c r="CK9" s="773"/>
      <c r="CL9" s="773"/>
      <c r="CM9" s="773"/>
      <c r="CN9" s="773"/>
      <c r="CO9" s="773"/>
      <c r="CP9" s="773"/>
      <c r="CZ9" s="647"/>
      <c r="DA9" s="648"/>
      <c r="DB9" s="648"/>
      <c r="DC9" s="648"/>
      <c r="DD9" s="648"/>
      <c r="DE9" s="648"/>
      <c r="DF9" s="648"/>
      <c r="DG9" s="648"/>
      <c r="DH9" s="648"/>
      <c r="DI9" s="649"/>
      <c r="DJ9" s="761"/>
      <c r="DK9" s="762"/>
      <c r="DL9" s="762"/>
      <c r="DM9" s="762"/>
      <c r="DN9" s="762"/>
      <c r="DO9" s="762"/>
      <c r="DP9" s="762"/>
      <c r="DQ9" s="762"/>
      <c r="DR9" s="762"/>
      <c r="DS9" s="762"/>
      <c r="DT9" s="762"/>
      <c r="DU9" s="762"/>
      <c r="DV9" s="762"/>
      <c r="DW9" s="762"/>
      <c r="DX9" s="762"/>
      <c r="DY9" s="762"/>
      <c r="DZ9" s="762"/>
      <c r="EA9" s="762"/>
      <c r="EB9" s="762"/>
      <c r="EC9" s="762"/>
      <c r="ED9" s="762"/>
      <c r="EE9" s="762"/>
      <c r="EF9" s="762"/>
      <c r="EG9" s="762"/>
      <c r="EH9" s="762"/>
      <c r="EI9" s="762"/>
      <c r="EJ9" s="762"/>
      <c r="EK9" s="762"/>
      <c r="EL9" s="762"/>
      <c r="EM9" s="762"/>
      <c r="EN9" s="762"/>
      <c r="EO9" s="762"/>
      <c r="EP9" s="762"/>
      <c r="EQ9" s="762"/>
      <c r="ER9" s="762"/>
      <c r="ES9" s="763"/>
      <c r="ET9" s="647"/>
      <c r="EU9" s="648"/>
      <c r="EV9" s="648"/>
      <c r="EW9" s="648"/>
      <c r="EX9" s="648"/>
      <c r="EY9" s="648"/>
      <c r="EZ9" s="648"/>
      <c r="FA9" s="648"/>
      <c r="FB9" s="648"/>
      <c r="FC9" s="648"/>
      <c r="FD9" s="672"/>
      <c r="FE9" s="673"/>
      <c r="FF9" s="673"/>
      <c r="FG9" s="673"/>
      <c r="FH9" s="673"/>
      <c r="FI9" s="673"/>
      <c r="FJ9" s="673"/>
      <c r="FK9" s="673"/>
      <c r="FL9" s="673"/>
      <c r="FM9" s="673"/>
      <c r="FN9" s="673"/>
      <c r="FO9" s="673"/>
      <c r="FP9" s="673"/>
      <c r="FQ9" s="673"/>
      <c r="FR9" s="673"/>
      <c r="FS9" s="673"/>
      <c r="FT9" s="673"/>
      <c r="FU9" s="673"/>
      <c r="FV9" s="673"/>
      <c r="FW9" s="673"/>
      <c r="FX9" s="673"/>
      <c r="FY9" s="673"/>
      <c r="FZ9" s="673"/>
      <c r="GA9" s="673"/>
      <c r="GB9" s="673"/>
      <c r="GC9" s="673"/>
      <c r="GD9" s="673"/>
      <c r="GE9" s="673"/>
      <c r="GF9" s="673"/>
      <c r="GG9" s="673"/>
      <c r="GH9" s="673"/>
      <c r="GI9" s="673"/>
      <c r="GJ9" s="673"/>
      <c r="GK9" s="673"/>
      <c r="GL9" s="674"/>
    </row>
    <row r="10" spans="1:194" ht="3" customHeight="1">
      <c r="A10" s="774" t="s">
        <v>225</v>
      </c>
      <c r="B10" s="774"/>
      <c r="C10" s="774"/>
      <c r="D10" s="774"/>
      <c r="E10" s="774"/>
      <c r="F10" s="774"/>
      <c r="G10" s="774"/>
      <c r="H10" s="774"/>
      <c r="I10" s="774"/>
      <c r="J10" s="774"/>
      <c r="K10" s="774"/>
      <c r="L10" s="774"/>
      <c r="M10" s="774"/>
      <c r="N10" s="774"/>
      <c r="O10" s="774"/>
      <c r="P10" s="774"/>
      <c r="Q10" s="774"/>
      <c r="R10" s="775" t="str">
        <f>工事情報入力!C8&amp;"（"&amp;工事情報入力!C9&amp;"）"</f>
        <v>株式会社波多野組（48316054461322）</v>
      </c>
      <c r="S10" s="775"/>
      <c r="T10" s="775"/>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c r="AT10" s="775"/>
      <c r="AU10" s="775"/>
      <c r="AV10" s="775"/>
      <c r="AW10" s="775"/>
      <c r="AX10" s="775"/>
      <c r="AY10" s="775"/>
      <c r="AZ10" s="775"/>
      <c r="BA10" s="775"/>
      <c r="BB10" s="775"/>
      <c r="BC10" s="775"/>
      <c r="BD10" s="775"/>
      <c r="BE10" s="775"/>
      <c r="BF10" s="775"/>
      <c r="BG10" s="775"/>
      <c r="BH10" s="775"/>
      <c r="BI10" s="775"/>
      <c r="BJ10" s="775"/>
      <c r="BK10" s="775"/>
      <c r="BL10" s="775"/>
      <c r="BM10" s="775"/>
      <c r="BN10" s="775"/>
      <c r="BO10" s="775"/>
      <c r="BP10" s="775"/>
      <c r="BQ10" s="775"/>
      <c r="BR10" s="775"/>
      <c r="BS10" s="775"/>
      <c r="BT10" s="775"/>
      <c r="BU10" s="775"/>
      <c r="BV10" s="775"/>
      <c r="BW10" s="775"/>
      <c r="BX10" s="775"/>
      <c r="BY10" s="775"/>
      <c r="BZ10" s="775"/>
      <c r="CA10" s="775"/>
      <c r="CB10" s="775"/>
      <c r="CC10" s="775"/>
      <c r="CD10" s="775"/>
      <c r="CE10" s="775"/>
      <c r="CF10" s="775"/>
      <c r="CG10" s="775"/>
      <c r="CH10" s="775"/>
      <c r="CI10" s="775"/>
      <c r="CZ10" s="647"/>
      <c r="DA10" s="648"/>
      <c r="DB10" s="648"/>
      <c r="DC10" s="648"/>
      <c r="DD10" s="648"/>
      <c r="DE10" s="648"/>
      <c r="DF10" s="648"/>
      <c r="DG10" s="648"/>
      <c r="DH10" s="648"/>
      <c r="DI10" s="649"/>
      <c r="DJ10" s="761"/>
      <c r="DK10" s="762"/>
      <c r="DL10" s="762"/>
      <c r="DM10" s="762"/>
      <c r="DN10" s="762"/>
      <c r="DO10" s="762"/>
      <c r="DP10" s="762"/>
      <c r="DQ10" s="762"/>
      <c r="DR10" s="762"/>
      <c r="DS10" s="762"/>
      <c r="DT10" s="762"/>
      <c r="DU10" s="762"/>
      <c r="DV10" s="762"/>
      <c r="DW10" s="762"/>
      <c r="DX10" s="762"/>
      <c r="DY10" s="762"/>
      <c r="DZ10" s="762"/>
      <c r="EA10" s="762"/>
      <c r="EB10" s="762"/>
      <c r="EC10" s="762"/>
      <c r="ED10" s="762"/>
      <c r="EE10" s="762"/>
      <c r="EF10" s="762"/>
      <c r="EG10" s="762"/>
      <c r="EH10" s="762"/>
      <c r="EI10" s="762"/>
      <c r="EJ10" s="762"/>
      <c r="EK10" s="762"/>
      <c r="EL10" s="762"/>
      <c r="EM10" s="762"/>
      <c r="EN10" s="762"/>
      <c r="EO10" s="762"/>
      <c r="EP10" s="762"/>
      <c r="EQ10" s="762"/>
      <c r="ER10" s="762"/>
      <c r="ES10" s="763"/>
      <c r="ET10" s="647"/>
      <c r="EU10" s="648"/>
      <c r="EV10" s="648"/>
      <c r="EW10" s="648"/>
      <c r="EX10" s="648"/>
      <c r="EY10" s="648"/>
      <c r="EZ10" s="648"/>
      <c r="FA10" s="648"/>
      <c r="FB10" s="648"/>
      <c r="FC10" s="648"/>
      <c r="FD10" s="672"/>
      <c r="FE10" s="673"/>
      <c r="FF10" s="673"/>
      <c r="FG10" s="673"/>
      <c r="FH10" s="673"/>
      <c r="FI10" s="673"/>
      <c r="FJ10" s="673"/>
      <c r="FK10" s="673"/>
      <c r="FL10" s="673"/>
      <c r="FM10" s="673"/>
      <c r="FN10" s="673"/>
      <c r="FO10" s="673"/>
      <c r="FP10" s="673"/>
      <c r="FQ10" s="673"/>
      <c r="FR10" s="673"/>
      <c r="FS10" s="673"/>
      <c r="FT10" s="673"/>
      <c r="FU10" s="673"/>
      <c r="FV10" s="673"/>
      <c r="FW10" s="673"/>
      <c r="FX10" s="673"/>
      <c r="FY10" s="673"/>
      <c r="FZ10" s="673"/>
      <c r="GA10" s="673"/>
      <c r="GB10" s="673"/>
      <c r="GC10" s="673"/>
      <c r="GD10" s="673"/>
      <c r="GE10" s="673"/>
      <c r="GF10" s="673"/>
      <c r="GG10" s="673"/>
      <c r="GH10" s="673"/>
      <c r="GI10" s="673"/>
      <c r="GJ10" s="673"/>
      <c r="GK10" s="673"/>
      <c r="GL10" s="674"/>
    </row>
    <row r="11" spans="1:194" ht="3" customHeight="1">
      <c r="A11" s="774"/>
      <c r="B11" s="774"/>
      <c r="C11" s="774"/>
      <c r="D11" s="774"/>
      <c r="E11" s="774"/>
      <c r="F11" s="774"/>
      <c r="G11" s="774"/>
      <c r="H11" s="774"/>
      <c r="I11" s="774"/>
      <c r="J11" s="774"/>
      <c r="K11" s="774"/>
      <c r="L11" s="774"/>
      <c r="M11" s="774"/>
      <c r="N11" s="774"/>
      <c r="O11" s="774"/>
      <c r="P11" s="774"/>
      <c r="Q11" s="774"/>
      <c r="R11" s="775"/>
      <c r="S11" s="775"/>
      <c r="T11" s="775"/>
      <c r="U11" s="775"/>
      <c r="V11" s="775"/>
      <c r="W11" s="775"/>
      <c r="X11" s="775"/>
      <c r="Y11" s="775"/>
      <c r="Z11" s="775"/>
      <c r="AA11" s="775"/>
      <c r="AB11" s="775"/>
      <c r="AC11" s="775"/>
      <c r="AD11" s="775"/>
      <c r="AE11" s="775"/>
      <c r="AF11" s="775"/>
      <c r="AG11" s="775"/>
      <c r="AH11" s="775"/>
      <c r="AI11" s="775"/>
      <c r="AJ11" s="775"/>
      <c r="AK11" s="775"/>
      <c r="AL11" s="775"/>
      <c r="AM11" s="775"/>
      <c r="AN11" s="775"/>
      <c r="AO11" s="775"/>
      <c r="AP11" s="775"/>
      <c r="AQ11" s="775"/>
      <c r="AR11" s="775"/>
      <c r="AS11" s="775"/>
      <c r="AT11" s="775"/>
      <c r="AU11" s="775"/>
      <c r="AV11" s="775"/>
      <c r="AW11" s="775"/>
      <c r="AX11" s="775"/>
      <c r="AY11" s="775"/>
      <c r="AZ11" s="775"/>
      <c r="BA11" s="775"/>
      <c r="BB11" s="775"/>
      <c r="BC11" s="775"/>
      <c r="BD11" s="775"/>
      <c r="BE11" s="775"/>
      <c r="BF11" s="775"/>
      <c r="BG11" s="775"/>
      <c r="BH11" s="775"/>
      <c r="BI11" s="775"/>
      <c r="BJ11" s="775"/>
      <c r="BK11" s="775"/>
      <c r="BL11" s="775"/>
      <c r="BM11" s="775"/>
      <c r="BN11" s="775"/>
      <c r="BO11" s="775"/>
      <c r="BP11" s="775"/>
      <c r="BQ11" s="775"/>
      <c r="BR11" s="775"/>
      <c r="BS11" s="775"/>
      <c r="BT11" s="775"/>
      <c r="BU11" s="775"/>
      <c r="BV11" s="775"/>
      <c r="BW11" s="775"/>
      <c r="BX11" s="775"/>
      <c r="BY11" s="775"/>
      <c r="BZ11" s="775"/>
      <c r="CA11" s="775"/>
      <c r="CB11" s="775"/>
      <c r="CC11" s="775"/>
      <c r="CD11" s="775"/>
      <c r="CE11" s="775"/>
      <c r="CF11" s="775"/>
      <c r="CG11" s="775"/>
      <c r="CH11" s="775"/>
      <c r="CI11" s="775"/>
      <c r="CZ11" s="647"/>
      <c r="DA11" s="648"/>
      <c r="DB11" s="648"/>
      <c r="DC11" s="648"/>
      <c r="DD11" s="648"/>
      <c r="DE11" s="648"/>
      <c r="DF11" s="648"/>
      <c r="DG11" s="648"/>
      <c r="DH11" s="648"/>
      <c r="DI11" s="649"/>
      <c r="DJ11" s="761"/>
      <c r="DK11" s="762"/>
      <c r="DL11" s="762"/>
      <c r="DM11" s="762"/>
      <c r="DN11" s="762"/>
      <c r="DO11" s="762"/>
      <c r="DP11" s="762"/>
      <c r="DQ11" s="762"/>
      <c r="DR11" s="762"/>
      <c r="DS11" s="762"/>
      <c r="DT11" s="762"/>
      <c r="DU11" s="762"/>
      <c r="DV11" s="762"/>
      <c r="DW11" s="762"/>
      <c r="DX11" s="762"/>
      <c r="DY11" s="762"/>
      <c r="DZ11" s="762"/>
      <c r="EA11" s="762"/>
      <c r="EB11" s="762"/>
      <c r="EC11" s="762"/>
      <c r="ED11" s="762"/>
      <c r="EE11" s="762"/>
      <c r="EF11" s="762"/>
      <c r="EG11" s="762"/>
      <c r="EH11" s="762"/>
      <c r="EI11" s="762"/>
      <c r="EJ11" s="762"/>
      <c r="EK11" s="762"/>
      <c r="EL11" s="762"/>
      <c r="EM11" s="762"/>
      <c r="EN11" s="762"/>
      <c r="EO11" s="762"/>
      <c r="EP11" s="762"/>
      <c r="EQ11" s="762"/>
      <c r="ER11" s="762"/>
      <c r="ES11" s="763"/>
      <c r="ET11" s="647"/>
      <c r="EU11" s="648"/>
      <c r="EV11" s="648"/>
      <c r="EW11" s="648"/>
      <c r="EX11" s="648"/>
      <c r="EY11" s="648"/>
      <c r="EZ11" s="648"/>
      <c r="FA11" s="648"/>
      <c r="FB11" s="648"/>
      <c r="FC11" s="648"/>
      <c r="FD11" s="672"/>
      <c r="FE11" s="673"/>
      <c r="FF11" s="673"/>
      <c r="FG11" s="673"/>
      <c r="FH11" s="673"/>
      <c r="FI11" s="673"/>
      <c r="FJ11" s="673"/>
      <c r="FK11" s="673"/>
      <c r="FL11" s="673"/>
      <c r="FM11" s="673"/>
      <c r="FN11" s="673"/>
      <c r="FO11" s="673"/>
      <c r="FP11" s="673"/>
      <c r="FQ11" s="673"/>
      <c r="FR11" s="673"/>
      <c r="FS11" s="673"/>
      <c r="FT11" s="673"/>
      <c r="FU11" s="673"/>
      <c r="FV11" s="673"/>
      <c r="FW11" s="673"/>
      <c r="FX11" s="673"/>
      <c r="FY11" s="673"/>
      <c r="FZ11" s="673"/>
      <c r="GA11" s="673"/>
      <c r="GB11" s="673"/>
      <c r="GC11" s="673"/>
      <c r="GD11" s="673"/>
      <c r="GE11" s="673"/>
      <c r="GF11" s="673"/>
      <c r="GG11" s="673"/>
      <c r="GH11" s="673"/>
      <c r="GI11" s="673"/>
      <c r="GJ11" s="673"/>
      <c r="GK11" s="673"/>
      <c r="GL11" s="674"/>
    </row>
    <row r="12" spans="1:194" ht="3" customHeight="1">
      <c r="A12" s="774"/>
      <c r="B12" s="774"/>
      <c r="C12" s="774"/>
      <c r="D12" s="774"/>
      <c r="E12" s="774"/>
      <c r="F12" s="774"/>
      <c r="G12" s="774"/>
      <c r="H12" s="774"/>
      <c r="I12" s="774"/>
      <c r="J12" s="774"/>
      <c r="K12" s="774"/>
      <c r="L12" s="774"/>
      <c r="M12" s="774"/>
      <c r="N12" s="774"/>
      <c r="O12" s="774"/>
      <c r="P12" s="774"/>
      <c r="Q12" s="774"/>
      <c r="R12" s="775"/>
      <c r="S12" s="775"/>
      <c r="T12" s="775"/>
      <c r="U12" s="775"/>
      <c r="V12" s="775"/>
      <c r="W12" s="775"/>
      <c r="X12" s="775"/>
      <c r="Y12" s="775"/>
      <c r="Z12" s="775"/>
      <c r="AA12" s="775"/>
      <c r="AB12" s="775"/>
      <c r="AC12" s="775"/>
      <c r="AD12" s="775"/>
      <c r="AE12" s="775"/>
      <c r="AF12" s="775"/>
      <c r="AG12" s="775"/>
      <c r="AH12" s="775"/>
      <c r="AI12" s="775"/>
      <c r="AJ12" s="775"/>
      <c r="AK12" s="775"/>
      <c r="AL12" s="775"/>
      <c r="AM12" s="775"/>
      <c r="AN12" s="775"/>
      <c r="AO12" s="775"/>
      <c r="AP12" s="775"/>
      <c r="AQ12" s="775"/>
      <c r="AR12" s="775"/>
      <c r="AS12" s="775"/>
      <c r="AT12" s="775"/>
      <c r="AU12" s="775"/>
      <c r="AV12" s="775"/>
      <c r="AW12" s="775"/>
      <c r="AX12" s="775"/>
      <c r="AY12" s="775"/>
      <c r="AZ12" s="775"/>
      <c r="BA12" s="775"/>
      <c r="BB12" s="775"/>
      <c r="BC12" s="775"/>
      <c r="BD12" s="775"/>
      <c r="BE12" s="775"/>
      <c r="BF12" s="775"/>
      <c r="BG12" s="775"/>
      <c r="BH12" s="775"/>
      <c r="BI12" s="775"/>
      <c r="BJ12" s="775"/>
      <c r="BK12" s="775"/>
      <c r="BL12" s="775"/>
      <c r="BM12" s="775"/>
      <c r="BN12" s="775"/>
      <c r="BO12" s="775"/>
      <c r="BP12" s="775"/>
      <c r="BQ12" s="775"/>
      <c r="BR12" s="775"/>
      <c r="BS12" s="775"/>
      <c r="BT12" s="775"/>
      <c r="BU12" s="775"/>
      <c r="BV12" s="775"/>
      <c r="BW12" s="775"/>
      <c r="BX12" s="775"/>
      <c r="BY12" s="775"/>
      <c r="BZ12" s="775"/>
      <c r="CA12" s="775"/>
      <c r="CB12" s="775"/>
      <c r="CC12" s="775"/>
      <c r="CD12" s="775"/>
      <c r="CE12" s="775"/>
      <c r="CF12" s="775"/>
      <c r="CG12" s="775"/>
      <c r="CH12" s="775"/>
      <c r="CI12" s="775"/>
      <c r="CZ12" s="647"/>
      <c r="DA12" s="648"/>
      <c r="DB12" s="648"/>
      <c r="DC12" s="648"/>
      <c r="DD12" s="648"/>
      <c r="DE12" s="648"/>
      <c r="DF12" s="648"/>
      <c r="DG12" s="648"/>
      <c r="DH12" s="648"/>
      <c r="DI12" s="649"/>
      <c r="DJ12" s="761"/>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3"/>
      <c r="ET12" s="647"/>
      <c r="EU12" s="648"/>
      <c r="EV12" s="648"/>
      <c r="EW12" s="648"/>
      <c r="EX12" s="648"/>
      <c r="EY12" s="648"/>
      <c r="EZ12" s="648"/>
      <c r="FA12" s="648"/>
      <c r="FB12" s="648"/>
      <c r="FC12" s="648"/>
      <c r="FD12" s="672"/>
      <c r="FE12" s="673"/>
      <c r="FF12" s="673"/>
      <c r="FG12" s="673"/>
      <c r="FH12" s="673"/>
      <c r="FI12" s="673"/>
      <c r="FJ12" s="673"/>
      <c r="FK12" s="673"/>
      <c r="FL12" s="673"/>
      <c r="FM12" s="673"/>
      <c r="FN12" s="673"/>
      <c r="FO12" s="673"/>
      <c r="FP12" s="673"/>
      <c r="FQ12" s="673"/>
      <c r="FR12" s="673"/>
      <c r="FS12" s="673"/>
      <c r="FT12" s="673"/>
      <c r="FU12" s="673"/>
      <c r="FV12" s="673"/>
      <c r="FW12" s="673"/>
      <c r="FX12" s="673"/>
      <c r="FY12" s="673"/>
      <c r="FZ12" s="673"/>
      <c r="GA12" s="673"/>
      <c r="GB12" s="673"/>
      <c r="GC12" s="673"/>
      <c r="GD12" s="673"/>
      <c r="GE12" s="673"/>
      <c r="GF12" s="673"/>
      <c r="GG12" s="673"/>
      <c r="GH12" s="673"/>
      <c r="GI12" s="673"/>
      <c r="GJ12" s="673"/>
      <c r="GK12" s="673"/>
      <c r="GL12" s="674"/>
    </row>
    <row r="13" spans="1:194" ht="3" customHeight="1">
      <c r="A13" s="774"/>
      <c r="B13" s="774"/>
      <c r="C13" s="774"/>
      <c r="D13" s="774"/>
      <c r="E13" s="774"/>
      <c r="F13" s="774"/>
      <c r="G13" s="774"/>
      <c r="H13" s="774"/>
      <c r="I13" s="774"/>
      <c r="J13" s="774"/>
      <c r="K13" s="774"/>
      <c r="L13" s="774"/>
      <c r="M13" s="774"/>
      <c r="N13" s="774"/>
      <c r="O13" s="774"/>
      <c r="P13" s="774"/>
      <c r="Q13" s="774"/>
      <c r="R13" s="775"/>
      <c r="S13" s="775"/>
      <c r="T13" s="775"/>
      <c r="U13" s="775"/>
      <c r="V13" s="775"/>
      <c r="W13" s="775"/>
      <c r="X13" s="775"/>
      <c r="Y13" s="775"/>
      <c r="Z13" s="775"/>
      <c r="AA13" s="775"/>
      <c r="AB13" s="775"/>
      <c r="AC13" s="775"/>
      <c r="AD13" s="775"/>
      <c r="AE13" s="775"/>
      <c r="AF13" s="775"/>
      <c r="AG13" s="775"/>
      <c r="AH13" s="775"/>
      <c r="AI13" s="775"/>
      <c r="AJ13" s="775"/>
      <c r="AK13" s="775"/>
      <c r="AL13" s="775"/>
      <c r="AM13" s="775"/>
      <c r="AN13" s="775"/>
      <c r="AO13" s="775"/>
      <c r="AP13" s="775"/>
      <c r="AQ13" s="775"/>
      <c r="AR13" s="775"/>
      <c r="AS13" s="775"/>
      <c r="AT13" s="775"/>
      <c r="AU13" s="775"/>
      <c r="AV13" s="775"/>
      <c r="AW13" s="775"/>
      <c r="AX13" s="775"/>
      <c r="AY13" s="775"/>
      <c r="AZ13" s="775"/>
      <c r="BA13" s="775"/>
      <c r="BB13" s="775"/>
      <c r="BC13" s="775"/>
      <c r="BD13" s="775"/>
      <c r="BE13" s="775"/>
      <c r="BF13" s="775"/>
      <c r="BG13" s="775"/>
      <c r="BH13" s="775"/>
      <c r="BI13" s="775"/>
      <c r="BJ13" s="775"/>
      <c r="BK13" s="775"/>
      <c r="BL13" s="775"/>
      <c r="BM13" s="775"/>
      <c r="BN13" s="775"/>
      <c r="BO13" s="775"/>
      <c r="BP13" s="775"/>
      <c r="BQ13" s="775"/>
      <c r="BR13" s="775"/>
      <c r="BS13" s="775"/>
      <c r="BT13" s="775"/>
      <c r="BU13" s="775"/>
      <c r="BV13" s="775"/>
      <c r="BW13" s="775"/>
      <c r="BX13" s="775"/>
      <c r="BY13" s="775"/>
      <c r="BZ13" s="775"/>
      <c r="CA13" s="775"/>
      <c r="CB13" s="775"/>
      <c r="CC13" s="775"/>
      <c r="CD13" s="775"/>
      <c r="CE13" s="775"/>
      <c r="CF13" s="775"/>
      <c r="CG13" s="775"/>
      <c r="CH13" s="775"/>
      <c r="CI13" s="775"/>
      <c r="CZ13" s="647"/>
      <c r="DA13" s="648"/>
      <c r="DB13" s="648"/>
      <c r="DC13" s="648"/>
      <c r="DD13" s="648"/>
      <c r="DE13" s="648"/>
      <c r="DF13" s="648"/>
      <c r="DG13" s="648"/>
      <c r="DH13" s="648"/>
      <c r="DI13" s="649"/>
      <c r="DJ13" s="761"/>
      <c r="DK13" s="762"/>
      <c r="DL13" s="762"/>
      <c r="DM13" s="762"/>
      <c r="DN13" s="762"/>
      <c r="DO13" s="762"/>
      <c r="DP13" s="762"/>
      <c r="DQ13" s="762"/>
      <c r="DR13" s="762"/>
      <c r="DS13" s="762"/>
      <c r="DT13" s="762"/>
      <c r="DU13" s="762"/>
      <c r="DV13" s="762"/>
      <c r="DW13" s="762"/>
      <c r="DX13" s="762"/>
      <c r="DY13" s="762"/>
      <c r="DZ13" s="762"/>
      <c r="EA13" s="762"/>
      <c r="EB13" s="762"/>
      <c r="EC13" s="762"/>
      <c r="ED13" s="762"/>
      <c r="EE13" s="762"/>
      <c r="EF13" s="762"/>
      <c r="EG13" s="762"/>
      <c r="EH13" s="762"/>
      <c r="EI13" s="762"/>
      <c r="EJ13" s="762"/>
      <c r="EK13" s="762"/>
      <c r="EL13" s="762"/>
      <c r="EM13" s="762"/>
      <c r="EN13" s="762"/>
      <c r="EO13" s="762"/>
      <c r="EP13" s="762"/>
      <c r="EQ13" s="762"/>
      <c r="ER13" s="762"/>
      <c r="ES13" s="763"/>
      <c r="ET13" s="647"/>
      <c r="EU13" s="648"/>
      <c r="EV13" s="648"/>
      <c r="EW13" s="648"/>
      <c r="EX13" s="648"/>
      <c r="EY13" s="648"/>
      <c r="EZ13" s="648"/>
      <c r="FA13" s="648"/>
      <c r="FB13" s="648"/>
      <c r="FC13" s="648"/>
      <c r="FD13" s="672"/>
      <c r="FE13" s="673"/>
      <c r="FF13" s="673"/>
      <c r="FG13" s="673"/>
      <c r="FH13" s="673"/>
      <c r="FI13" s="673"/>
      <c r="FJ13" s="673"/>
      <c r="FK13" s="673"/>
      <c r="FL13" s="673"/>
      <c r="FM13" s="673"/>
      <c r="FN13" s="673"/>
      <c r="FO13" s="673"/>
      <c r="FP13" s="673"/>
      <c r="FQ13" s="673"/>
      <c r="FR13" s="673"/>
      <c r="FS13" s="673"/>
      <c r="FT13" s="673"/>
      <c r="FU13" s="673"/>
      <c r="FV13" s="673"/>
      <c r="FW13" s="673"/>
      <c r="FX13" s="673"/>
      <c r="FY13" s="673"/>
      <c r="FZ13" s="673"/>
      <c r="GA13" s="673"/>
      <c r="GB13" s="673"/>
      <c r="GC13" s="673"/>
      <c r="GD13" s="673"/>
      <c r="GE13" s="673"/>
      <c r="GF13" s="673"/>
      <c r="GG13" s="673"/>
      <c r="GH13" s="673"/>
      <c r="GI13" s="673"/>
      <c r="GJ13" s="673"/>
      <c r="GK13" s="673"/>
      <c r="GL13" s="674"/>
    </row>
    <row r="14" spans="1:194" ht="3" customHeight="1">
      <c r="A14" s="774"/>
      <c r="B14" s="774"/>
      <c r="C14" s="774"/>
      <c r="D14" s="774"/>
      <c r="E14" s="774"/>
      <c r="F14" s="774"/>
      <c r="G14" s="774"/>
      <c r="H14" s="774"/>
      <c r="I14" s="774"/>
      <c r="J14" s="774"/>
      <c r="K14" s="774"/>
      <c r="L14" s="774"/>
      <c r="M14" s="774"/>
      <c r="N14" s="774"/>
      <c r="O14" s="774"/>
      <c r="P14" s="774"/>
      <c r="Q14" s="774"/>
      <c r="R14" s="775"/>
      <c r="S14" s="775"/>
      <c r="T14" s="775"/>
      <c r="U14" s="775"/>
      <c r="V14" s="775"/>
      <c r="W14" s="775"/>
      <c r="X14" s="775"/>
      <c r="Y14" s="775"/>
      <c r="Z14" s="775"/>
      <c r="AA14" s="775"/>
      <c r="AB14" s="775"/>
      <c r="AC14" s="775"/>
      <c r="AD14" s="775"/>
      <c r="AE14" s="775"/>
      <c r="AF14" s="775"/>
      <c r="AG14" s="775"/>
      <c r="AH14" s="775"/>
      <c r="AI14" s="775"/>
      <c r="AJ14" s="775"/>
      <c r="AK14" s="775"/>
      <c r="AL14" s="775"/>
      <c r="AM14" s="775"/>
      <c r="AN14" s="775"/>
      <c r="AO14" s="775"/>
      <c r="AP14" s="775"/>
      <c r="AQ14" s="775"/>
      <c r="AR14" s="775"/>
      <c r="AS14" s="775"/>
      <c r="AT14" s="775"/>
      <c r="AU14" s="775"/>
      <c r="AV14" s="775"/>
      <c r="AW14" s="775"/>
      <c r="AX14" s="775"/>
      <c r="AY14" s="775"/>
      <c r="AZ14" s="775"/>
      <c r="BA14" s="775"/>
      <c r="BB14" s="775"/>
      <c r="BC14" s="775"/>
      <c r="BD14" s="775"/>
      <c r="BE14" s="775"/>
      <c r="BF14" s="775"/>
      <c r="BG14" s="775"/>
      <c r="BH14" s="775"/>
      <c r="BI14" s="775"/>
      <c r="BJ14" s="775"/>
      <c r="BK14" s="775"/>
      <c r="BL14" s="775"/>
      <c r="BM14" s="775"/>
      <c r="BN14" s="775"/>
      <c r="BO14" s="775"/>
      <c r="BP14" s="775"/>
      <c r="BQ14" s="775"/>
      <c r="BR14" s="775"/>
      <c r="BS14" s="775"/>
      <c r="BT14" s="775"/>
      <c r="BU14" s="775"/>
      <c r="BV14" s="775"/>
      <c r="BW14" s="775"/>
      <c r="BX14" s="775"/>
      <c r="BY14" s="775"/>
      <c r="BZ14" s="775"/>
      <c r="CA14" s="775"/>
      <c r="CB14" s="775"/>
      <c r="CC14" s="775"/>
      <c r="CD14" s="775"/>
      <c r="CE14" s="775"/>
      <c r="CF14" s="775"/>
      <c r="CG14" s="775"/>
      <c r="CH14" s="775"/>
      <c r="CI14" s="775"/>
      <c r="CZ14" s="647"/>
      <c r="DA14" s="648"/>
      <c r="DB14" s="648"/>
      <c r="DC14" s="648"/>
      <c r="DD14" s="648"/>
      <c r="DE14" s="648"/>
      <c r="DF14" s="648"/>
      <c r="DG14" s="648"/>
      <c r="DH14" s="648"/>
      <c r="DI14" s="649"/>
      <c r="DJ14" s="761"/>
      <c r="DK14" s="762"/>
      <c r="DL14" s="762"/>
      <c r="DM14" s="762"/>
      <c r="DN14" s="762"/>
      <c r="DO14" s="762"/>
      <c r="DP14" s="762"/>
      <c r="DQ14" s="762"/>
      <c r="DR14" s="762"/>
      <c r="DS14" s="762"/>
      <c r="DT14" s="762"/>
      <c r="DU14" s="762"/>
      <c r="DV14" s="762"/>
      <c r="DW14" s="762"/>
      <c r="DX14" s="762"/>
      <c r="DY14" s="762"/>
      <c r="DZ14" s="762"/>
      <c r="EA14" s="762"/>
      <c r="EB14" s="762"/>
      <c r="EC14" s="762"/>
      <c r="ED14" s="762"/>
      <c r="EE14" s="762"/>
      <c r="EF14" s="762"/>
      <c r="EG14" s="762"/>
      <c r="EH14" s="762"/>
      <c r="EI14" s="762"/>
      <c r="EJ14" s="762"/>
      <c r="EK14" s="762"/>
      <c r="EL14" s="762"/>
      <c r="EM14" s="762"/>
      <c r="EN14" s="762"/>
      <c r="EO14" s="762"/>
      <c r="EP14" s="762"/>
      <c r="EQ14" s="762"/>
      <c r="ER14" s="762"/>
      <c r="ES14" s="763"/>
      <c r="ET14" s="647"/>
      <c r="EU14" s="648"/>
      <c r="EV14" s="648"/>
      <c r="EW14" s="648"/>
      <c r="EX14" s="648"/>
      <c r="EY14" s="648"/>
      <c r="EZ14" s="648"/>
      <c r="FA14" s="648"/>
      <c r="FB14" s="648"/>
      <c r="FC14" s="648"/>
      <c r="FD14" s="672"/>
      <c r="FE14" s="673"/>
      <c r="FF14" s="673"/>
      <c r="FG14" s="673"/>
      <c r="FH14" s="673"/>
      <c r="FI14" s="673"/>
      <c r="FJ14" s="673"/>
      <c r="FK14" s="673"/>
      <c r="FL14" s="673"/>
      <c r="FM14" s="673"/>
      <c r="FN14" s="673"/>
      <c r="FO14" s="673"/>
      <c r="FP14" s="673"/>
      <c r="FQ14" s="673"/>
      <c r="FR14" s="673"/>
      <c r="FS14" s="673"/>
      <c r="FT14" s="673"/>
      <c r="FU14" s="673"/>
      <c r="FV14" s="673"/>
      <c r="FW14" s="673"/>
      <c r="FX14" s="673"/>
      <c r="FY14" s="673"/>
      <c r="FZ14" s="673"/>
      <c r="GA14" s="673"/>
      <c r="GB14" s="673"/>
      <c r="GC14" s="673"/>
      <c r="GD14" s="673"/>
      <c r="GE14" s="673"/>
      <c r="GF14" s="673"/>
      <c r="GG14" s="673"/>
      <c r="GH14" s="673"/>
      <c r="GI14" s="673"/>
      <c r="GJ14" s="673"/>
      <c r="GK14" s="673"/>
      <c r="GL14" s="674"/>
    </row>
    <row r="15" spans="1:194" ht="3" customHeight="1">
      <c r="A15" s="774"/>
      <c r="B15" s="774"/>
      <c r="C15" s="774"/>
      <c r="D15" s="774"/>
      <c r="E15" s="774"/>
      <c r="F15" s="774"/>
      <c r="G15" s="774"/>
      <c r="H15" s="774"/>
      <c r="I15" s="774"/>
      <c r="J15" s="774"/>
      <c r="K15" s="774"/>
      <c r="L15" s="774"/>
      <c r="M15" s="774"/>
      <c r="N15" s="774"/>
      <c r="O15" s="774"/>
      <c r="P15" s="774"/>
      <c r="Q15" s="774"/>
      <c r="R15" s="775"/>
      <c r="S15" s="775"/>
      <c r="T15" s="775"/>
      <c r="U15" s="775"/>
      <c r="V15" s="775"/>
      <c r="W15" s="775"/>
      <c r="X15" s="775"/>
      <c r="Y15" s="775"/>
      <c r="Z15" s="775"/>
      <c r="AA15" s="775"/>
      <c r="AB15" s="775"/>
      <c r="AC15" s="775"/>
      <c r="AD15" s="775"/>
      <c r="AE15" s="775"/>
      <c r="AF15" s="775"/>
      <c r="AG15" s="775"/>
      <c r="AH15" s="775"/>
      <c r="AI15" s="775"/>
      <c r="AJ15" s="775"/>
      <c r="AK15" s="775"/>
      <c r="AL15" s="775"/>
      <c r="AM15" s="775"/>
      <c r="AN15" s="775"/>
      <c r="AO15" s="775"/>
      <c r="AP15" s="775"/>
      <c r="AQ15" s="775"/>
      <c r="AR15" s="775"/>
      <c r="AS15" s="775"/>
      <c r="AT15" s="775"/>
      <c r="AU15" s="775"/>
      <c r="AV15" s="775"/>
      <c r="AW15" s="775"/>
      <c r="AX15" s="775"/>
      <c r="AY15" s="775"/>
      <c r="AZ15" s="775"/>
      <c r="BA15" s="775"/>
      <c r="BB15" s="775"/>
      <c r="BC15" s="775"/>
      <c r="BD15" s="775"/>
      <c r="BE15" s="775"/>
      <c r="BF15" s="775"/>
      <c r="BG15" s="775"/>
      <c r="BH15" s="775"/>
      <c r="BI15" s="775"/>
      <c r="BJ15" s="775"/>
      <c r="BK15" s="775"/>
      <c r="BL15" s="775"/>
      <c r="BM15" s="775"/>
      <c r="BN15" s="775"/>
      <c r="BO15" s="775"/>
      <c r="BP15" s="775"/>
      <c r="BQ15" s="775"/>
      <c r="BR15" s="775"/>
      <c r="BS15" s="775"/>
      <c r="BT15" s="775"/>
      <c r="BU15" s="775"/>
      <c r="BV15" s="775"/>
      <c r="BW15" s="775"/>
      <c r="BX15" s="775"/>
      <c r="BY15" s="775"/>
      <c r="BZ15" s="775"/>
      <c r="CA15" s="775"/>
      <c r="CB15" s="775"/>
      <c r="CC15" s="775"/>
      <c r="CD15" s="775"/>
      <c r="CE15" s="775"/>
      <c r="CF15" s="775"/>
      <c r="CG15" s="775"/>
      <c r="CH15" s="775"/>
      <c r="CI15" s="775"/>
      <c r="CZ15" s="647"/>
      <c r="DA15" s="648"/>
      <c r="DB15" s="648"/>
      <c r="DC15" s="648"/>
      <c r="DD15" s="648"/>
      <c r="DE15" s="648"/>
      <c r="DF15" s="648"/>
      <c r="DG15" s="648"/>
      <c r="DH15" s="648"/>
      <c r="DI15" s="649"/>
      <c r="DJ15" s="761"/>
      <c r="DK15" s="762"/>
      <c r="DL15" s="762"/>
      <c r="DM15" s="762"/>
      <c r="DN15" s="762"/>
      <c r="DO15" s="762"/>
      <c r="DP15" s="762"/>
      <c r="DQ15" s="762"/>
      <c r="DR15" s="762"/>
      <c r="DS15" s="762"/>
      <c r="DT15" s="762"/>
      <c r="DU15" s="762"/>
      <c r="DV15" s="762"/>
      <c r="DW15" s="762"/>
      <c r="DX15" s="762"/>
      <c r="DY15" s="762"/>
      <c r="DZ15" s="762"/>
      <c r="EA15" s="762"/>
      <c r="EB15" s="762"/>
      <c r="EC15" s="762"/>
      <c r="ED15" s="762"/>
      <c r="EE15" s="762"/>
      <c r="EF15" s="762"/>
      <c r="EG15" s="762"/>
      <c r="EH15" s="762"/>
      <c r="EI15" s="762"/>
      <c r="EJ15" s="762"/>
      <c r="EK15" s="762"/>
      <c r="EL15" s="762"/>
      <c r="EM15" s="762"/>
      <c r="EN15" s="762"/>
      <c r="EO15" s="762"/>
      <c r="EP15" s="762"/>
      <c r="EQ15" s="762"/>
      <c r="ER15" s="762"/>
      <c r="ES15" s="763"/>
      <c r="ET15" s="647"/>
      <c r="EU15" s="648"/>
      <c r="EV15" s="648"/>
      <c r="EW15" s="648"/>
      <c r="EX15" s="648"/>
      <c r="EY15" s="648"/>
      <c r="EZ15" s="648"/>
      <c r="FA15" s="648"/>
      <c r="FB15" s="648"/>
      <c r="FC15" s="648"/>
      <c r="FD15" s="672"/>
      <c r="FE15" s="673"/>
      <c r="FF15" s="673"/>
      <c r="FG15" s="673"/>
      <c r="FH15" s="673"/>
      <c r="FI15" s="673"/>
      <c r="FJ15" s="673"/>
      <c r="FK15" s="673"/>
      <c r="FL15" s="673"/>
      <c r="FM15" s="673"/>
      <c r="FN15" s="673"/>
      <c r="FO15" s="673"/>
      <c r="FP15" s="673"/>
      <c r="FQ15" s="673"/>
      <c r="FR15" s="673"/>
      <c r="FS15" s="673"/>
      <c r="FT15" s="673"/>
      <c r="FU15" s="673"/>
      <c r="FV15" s="673"/>
      <c r="FW15" s="673"/>
      <c r="FX15" s="673"/>
      <c r="FY15" s="673"/>
      <c r="FZ15" s="673"/>
      <c r="GA15" s="673"/>
      <c r="GB15" s="673"/>
      <c r="GC15" s="673"/>
      <c r="GD15" s="673"/>
      <c r="GE15" s="673"/>
      <c r="GF15" s="673"/>
      <c r="GG15" s="673"/>
      <c r="GH15" s="673"/>
      <c r="GI15" s="673"/>
      <c r="GJ15" s="673"/>
      <c r="GK15" s="673"/>
      <c r="GL15" s="674"/>
    </row>
    <row r="16" spans="1:194" ht="3" customHeight="1">
      <c r="A16" s="774"/>
      <c r="B16" s="774"/>
      <c r="C16" s="774"/>
      <c r="D16" s="774"/>
      <c r="E16" s="774"/>
      <c r="F16" s="774"/>
      <c r="G16" s="774"/>
      <c r="H16" s="774"/>
      <c r="I16" s="774"/>
      <c r="J16" s="774"/>
      <c r="K16" s="774"/>
      <c r="L16" s="774"/>
      <c r="M16" s="774"/>
      <c r="N16" s="774"/>
      <c r="O16" s="774"/>
      <c r="P16" s="774"/>
      <c r="Q16" s="774"/>
      <c r="R16" s="775"/>
      <c r="S16" s="775"/>
      <c r="T16" s="775"/>
      <c r="U16" s="775"/>
      <c r="V16" s="775"/>
      <c r="W16" s="775"/>
      <c r="X16" s="775"/>
      <c r="Y16" s="775"/>
      <c r="Z16" s="775"/>
      <c r="AA16" s="775"/>
      <c r="AB16" s="775"/>
      <c r="AC16" s="775"/>
      <c r="AD16" s="775"/>
      <c r="AE16" s="775"/>
      <c r="AF16" s="775"/>
      <c r="AG16" s="775"/>
      <c r="AH16" s="775"/>
      <c r="AI16" s="775"/>
      <c r="AJ16" s="775"/>
      <c r="AK16" s="775"/>
      <c r="AL16" s="775"/>
      <c r="AM16" s="775"/>
      <c r="AN16" s="775"/>
      <c r="AO16" s="775"/>
      <c r="AP16" s="775"/>
      <c r="AQ16" s="775"/>
      <c r="AR16" s="775"/>
      <c r="AS16" s="775"/>
      <c r="AT16" s="775"/>
      <c r="AU16" s="775"/>
      <c r="AV16" s="775"/>
      <c r="AW16" s="775"/>
      <c r="AX16" s="775"/>
      <c r="AY16" s="775"/>
      <c r="AZ16" s="775"/>
      <c r="BA16" s="775"/>
      <c r="BB16" s="775"/>
      <c r="BC16" s="775"/>
      <c r="BD16" s="775"/>
      <c r="BE16" s="775"/>
      <c r="BF16" s="775"/>
      <c r="BG16" s="775"/>
      <c r="BH16" s="775"/>
      <c r="BI16" s="775"/>
      <c r="BJ16" s="775"/>
      <c r="BK16" s="775"/>
      <c r="BL16" s="775"/>
      <c r="BM16" s="775"/>
      <c r="BN16" s="775"/>
      <c r="BO16" s="775"/>
      <c r="BP16" s="775"/>
      <c r="BQ16" s="775"/>
      <c r="BR16" s="775"/>
      <c r="BS16" s="775"/>
      <c r="BT16" s="775"/>
      <c r="BU16" s="775"/>
      <c r="BV16" s="775"/>
      <c r="BW16" s="775"/>
      <c r="BX16" s="775"/>
      <c r="BY16" s="775"/>
      <c r="BZ16" s="775"/>
      <c r="CA16" s="775"/>
      <c r="CB16" s="775"/>
      <c r="CC16" s="775"/>
      <c r="CD16" s="775"/>
      <c r="CE16" s="775"/>
      <c r="CF16" s="775"/>
      <c r="CG16" s="775"/>
      <c r="CH16" s="775"/>
      <c r="CI16" s="775"/>
      <c r="CZ16" s="647"/>
      <c r="DA16" s="648"/>
      <c r="DB16" s="648"/>
      <c r="DC16" s="648"/>
      <c r="DD16" s="648"/>
      <c r="DE16" s="648"/>
      <c r="DF16" s="648"/>
      <c r="DG16" s="648"/>
      <c r="DH16" s="648"/>
      <c r="DI16" s="649"/>
      <c r="DJ16" s="761"/>
      <c r="DK16" s="762"/>
      <c r="DL16" s="762"/>
      <c r="DM16" s="762"/>
      <c r="DN16" s="762"/>
      <c r="DO16" s="762"/>
      <c r="DP16" s="762"/>
      <c r="DQ16" s="762"/>
      <c r="DR16" s="762"/>
      <c r="DS16" s="762"/>
      <c r="DT16" s="762"/>
      <c r="DU16" s="762"/>
      <c r="DV16" s="762"/>
      <c r="DW16" s="762"/>
      <c r="DX16" s="762"/>
      <c r="DY16" s="762"/>
      <c r="DZ16" s="762"/>
      <c r="EA16" s="762"/>
      <c r="EB16" s="762"/>
      <c r="EC16" s="762"/>
      <c r="ED16" s="762"/>
      <c r="EE16" s="762"/>
      <c r="EF16" s="762"/>
      <c r="EG16" s="762"/>
      <c r="EH16" s="762"/>
      <c r="EI16" s="762"/>
      <c r="EJ16" s="762"/>
      <c r="EK16" s="762"/>
      <c r="EL16" s="762"/>
      <c r="EM16" s="762"/>
      <c r="EN16" s="762"/>
      <c r="EO16" s="762"/>
      <c r="EP16" s="762"/>
      <c r="EQ16" s="762"/>
      <c r="ER16" s="762"/>
      <c r="ES16" s="763"/>
      <c r="ET16" s="647"/>
      <c r="EU16" s="648"/>
      <c r="EV16" s="648"/>
      <c r="EW16" s="648"/>
      <c r="EX16" s="648"/>
      <c r="EY16" s="648"/>
      <c r="EZ16" s="648"/>
      <c r="FA16" s="648"/>
      <c r="FB16" s="648"/>
      <c r="FC16" s="648"/>
      <c r="FD16" s="672"/>
      <c r="FE16" s="673"/>
      <c r="FF16" s="673"/>
      <c r="FG16" s="673"/>
      <c r="FH16" s="673"/>
      <c r="FI16" s="673"/>
      <c r="FJ16" s="673"/>
      <c r="FK16" s="673"/>
      <c r="FL16" s="673"/>
      <c r="FM16" s="673"/>
      <c r="FN16" s="673"/>
      <c r="FO16" s="673"/>
      <c r="FP16" s="673"/>
      <c r="FQ16" s="673"/>
      <c r="FR16" s="673"/>
      <c r="FS16" s="673"/>
      <c r="FT16" s="673"/>
      <c r="FU16" s="673"/>
      <c r="FV16" s="673"/>
      <c r="FW16" s="673"/>
      <c r="FX16" s="673"/>
      <c r="FY16" s="673"/>
      <c r="FZ16" s="673"/>
      <c r="GA16" s="673"/>
      <c r="GB16" s="673"/>
      <c r="GC16" s="673"/>
      <c r="GD16" s="673"/>
      <c r="GE16" s="673"/>
      <c r="GF16" s="673"/>
      <c r="GG16" s="673"/>
      <c r="GH16" s="673"/>
      <c r="GI16" s="673"/>
      <c r="GJ16" s="673"/>
      <c r="GK16" s="673"/>
      <c r="GL16" s="674"/>
    </row>
    <row r="17" spans="1:194" ht="3" customHeight="1">
      <c r="A17" s="774"/>
      <c r="B17" s="774"/>
      <c r="C17" s="774"/>
      <c r="D17" s="774"/>
      <c r="E17" s="774"/>
      <c r="F17" s="774"/>
      <c r="G17" s="774"/>
      <c r="H17" s="774"/>
      <c r="I17" s="774"/>
      <c r="J17" s="774"/>
      <c r="K17" s="774"/>
      <c r="L17" s="774"/>
      <c r="M17" s="774"/>
      <c r="N17" s="774"/>
      <c r="O17" s="774"/>
      <c r="P17" s="774"/>
      <c r="Q17" s="774"/>
      <c r="R17" s="775"/>
      <c r="S17" s="775"/>
      <c r="T17" s="775"/>
      <c r="U17" s="775"/>
      <c r="V17" s="775"/>
      <c r="W17" s="775"/>
      <c r="X17" s="775"/>
      <c r="Y17" s="775"/>
      <c r="Z17" s="775"/>
      <c r="AA17" s="775"/>
      <c r="AB17" s="775"/>
      <c r="AC17" s="775"/>
      <c r="AD17" s="775"/>
      <c r="AE17" s="775"/>
      <c r="AF17" s="775"/>
      <c r="AG17" s="775"/>
      <c r="AH17" s="775"/>
      <c r="AI17" s="775"/>
      <c r="AJ17" s="775"/>
      <c r="AK17" s="775"/>
      <c r="AL17" s="775"/>
      <c r="AM17" s="775"/>
      <c r="AN17" s="775"/>
      <c r="AO17" s="775"/>
      <c r="AP17" s="775"/>
      <c r="AQ17" s="775"/>
      <c r="AR17" s="775"/>
      <c r="AS17" s="775"/>
      <c r="AT17" s="775"/>
      <c r="AU17" s="775"/>
      <c r="AV17" s="775"/>
      <c r="AW17" s="775"/>
      <c r="AX17" s="775"/>
      <c r="AY17" s="775"/>
      <c r="AZ17" s="775"/>
      <c r="BA17" s="775"/>
      <c r="BB17" s="775"/>
      <c r="BC17" s="775"/>
      <c r="BD17" s="775"/>
      <c r="BE17" s="775"/>
      <c r="BF17" s="775"/>
      <c r="BG17" s="775"/>
      <c r="BH17" s="775"/>
      <c r="BI17" s="775"/>
      <c r="BJ17" s="775"/>
      <c r="BK17" s="775"/>
      <c r="BL17" s="775"/>
      <c r="BM17" s="775"/>
      <c r="BN17" s="775"/>
      <c r="BO17" s="775"/>
      <c r="BP17" s="775"/>
      <c r="BQ17" s="775"/>
      <c r="BR17" s="775"/>
      <c r="BS17" s="775"/>
      <c r="BT17" s="775"/>
      <c r="BU17" s="775"/>
      <c r="BV17" s="775"/>
      <c r="BW17" s="775"/>
      <c r="BX17" s="775"/>
      <c r="BY17" s="775"/>
      <c r="BZ17" s="775"/>
      <c r="CA17" s="775"/>
      <c r="CB17" s="775"/>
      <c r="CC17" s="775"/>
      <c r="CD17" s="775"/>
      <c r="CE17" s="775"/>
      <c r="CF17" s="775"/>
      <c r="CG17" s="775"/>
      <c r="CH17" s="775"/>
      <c r="CI17" s="775"/>
      <c r="CZ17" s="647"/>
      <c r="DA17" s="648"/>
      <c r="DB17" s="648"/>
      <c r="DC17" s="648"/>
      <c r="DD17" s="648"/>
      <c r="DE17" s="648"/>
      <c r="DF17" s="648"/>
      <c r="DG17" s="648"/>
      <c r="DH17" s="648"/>
      <c r="DI17" s="649"/>
      <c r="DJ17" s="761"/>
      <c r="DK17" s="762"/>
      <c r="DL17" s="762"/>
      <c r="DM17" s="762"/>
      <c r="DN17" s="762"/>
      <c r="DO17" s="762"/>
      <c r="DP17" s="762"/>
      <c r="DQ17" s="762"/>
      <c r="DR17" s="762"/>
      <c r="DS17" s="762"/>
      <c r="DT17" s="762"/>
      <c r="DU17" s="762"/>
      <c r="DV17" s="762"/>
      <c r="DW17" s="762"/>
      <c r="DX17" s="762"/>
      <c r="DY17" s="762"/>
      <c r="DZ17" s="762"/>
      <c r="EA17" s="762"/>
      <c r="EB17" s="762"/>
      <c r="EC17" s="762"/>
      <c r="ED17" s="762"/>
      <c r="EE17" s="762"/>
      <c r="EF17" s="762"/>
      <c r="EG17" s="762"/>
      <c r="EH17" s="762"/>
      <c r="EI17" s="762"/>
      <c r="EJ17" s="762"/>
      <c r="EK17" s="762"/>
      <c r="EL17" s="762"/>
      <c r="EM17" s="762"/>
      <c r="EN17" s="762"/>
      <c r="EO17" s="762"/>
      <c r="EP17" s="762"/>
      <c r="EQ17" s="762"/>
      <c r="ER17" s="762"/>
      <c r="ES17" s="763"/>
      <c r="ET17" s="647"/>
      <c r="EU17" s="648"/>
      <c r="EV17" s="648"/>
      <c r="EW17" s="648"/>
      <c r="EX17" s="648"/>
      <c r="EY17" s="648"/>
      <c r="EZ17" s="648"/>
      <c r="FA17" s="648"/>
      <c r="FB17" s="648"/>
      <c r="FC17" s="648"/>
      <c r="FD17" s="672"/>
      <c r="FE17" s="673"/>
      <c r="FF17" s="673"/>
      <c r="FG17" s="673"/>
      <c r="FH17" s="673"/>
      <c r="FI17" s="673"/>
      <c r="FJ17" s="673"/>
      <c r="FK17" s="673"/>
      <c r="FL17" s="673"/>
      <c r="FM17" s="673"/>
      <c r="FN17" s="673"/>
      <c r="FO17" s="673"/>
      <c r="FP17" s="673"/>
      <c r="FQ17" s="673"/>
      <c r="FR17" s="673"/>
      <c r="FS17" s="673"/>
      <c r="FT17" s="673"/>
      <c r="FU17" s="673"/>
      <c r="FV17" s="673"/>
      <c r="FW17" s="673"/>
      <c r="FX17" s="673"/>
      <c r="FY17" s="673"/>
      <c r="FZ17" s="673"/>
      <c r="GA17" s="673"/>
      <c r="GB17" s="673"/>
      <c r="GC17" s="673"/>
      <c r="GD17" s="673"/>
      <c r="GE17" s="673"/>
      <c r="GF17" s="673"/>
      <c r="GG17" s="673"/>
      <c r="GH17" s="673"/>
      <c r="GI17" s="673"/>
      <c r="GJ17" s="673"/>
      <c r="GK17" s="673"/>
      <c r="GL17" s="674"/>
    </row>
    <row r="18" spans="1:194" ht="3" customHeight="1">
      <c r="A18" s="774"/>
      <c r="B18" s="774"/>
      <c r="C18" s="774"/>
      <c r="D18" s="774"/>
      <c r="E18" s="774"/>
      <c r="F18" s="774"/>
      <c r="G18" s="774"/>
      <c r="H18" s="774"/>
      <c r="I18" s="774"/>
      <c r="J18" s="774"/>
      <c r="K18" s="774"/>
      <c r="L18" s="774"/>
      <c r="M18" s="774"/>
      <c r="N18" s="774"/>
      <c r="O18" s="774"/>
      <c r="P18" s="774"/>
      <c r="Q18" s="774"/>
      <c r="R18" s="775"/>
      <c r="S18" s="775"/>
      <c r="T18" s="775"/>
      <c r="U18" s="775"/>
      <c r="V18" s="775"/>
      <c r="W18" s="775"/>
      <c r="X18" s="775"/>
      <c r="Y18" s="775"/>
      <c r="Z18" s="775"/>
      <c r="AA18" s="775"/>
      <c r="AB18" s="775"/>
      <c r="AC18" s="775"/>
      <c r="AD18" s="775"/>
      <c r="AE18" s="775"/>
      <c r="AF18" s="775"/>
      <c r="AG18" s="775"/>
      <c r="AH18" s="775"/>
      <c r="AI18" s="775"/>
      <c r="AJ18" s="775"/>
      <c r="AK18" s="775"/>
      <c r="AL18" s="775"/>
      <c r="AM18" s="775"/>
      <c r="AN18" s="775"/>
      <c r="AO18" s="775"/>
      <c r="AP18" s="775"/>
      <c r="AQ18" s="775"/>
      <c r="AR18" s="775"/>
      <c r="AS18" s="775"/>
      <c r="AT18" s="775"/>
      <c r="AU18" s="775"/>
      <c r="AV18" s="775"/>
      <c r="AW18" s="775"/>
      <c r="AX18" s="775"/>
      <c r="AY18" s="775"/>
      <c r="AZ18" s="775"/>
      <c r="BA18" s="775"/>
      <c r="BB18" s="775"/>
      <c r="BC18" s="775"/>
      <c r="BD18" s="775"/>
      <c r="BE18" s="775"/>
      <c r="BF18" s="775"/>
      <c r="BG18" s="775"/>
      <c r="BH18" s="775"/>
      <c r="BI18" s="775"/>
      <c r="BJ18" s="775"/>
      <c r="BK18" s="775"/>
      <c r="BL18" s="775"/>
      <c r="BM18" s="775"/>
      <c r="BN18" s="775"/>
      <c r="BO18" s="775"/>
      <c r="BP18" s="775"/>
      <c r="BQ18" s="775"/>
      <c r="BR18" s="775"/>
      <c r="BS18" s="775"/>
      <c r="BT18" s="775"/>
      <c r="BU18" s="775"/>
      <c r="BV18" s="775"/>
      <c r="BW18" s="775"/>
      <c r="BX18" s="775"/>
      <c r="BY18" s="775"/>
      <c r="BZ18" s="775"/>
      <c r="CA18" s="775"/>
      <c r="CB18" s="775"/>
      <c r="CC18" s="775"/>
      <c r="CD18" s="775"/>
      <c r="CE18" s="775"/>
      <c r="CF18" s="775"/>
      <c r="CG18" s="775"/>
      <c r="CH18" s="775"/>
      <c r="CI18" s="775"/>
      <c r="CZ18" s="647"/>
      <c r="DA18" s="648"/>
      <c r="DB18" s="648"/>
      <c r="DC18" s="648"/>
      <c r="DD18" s="648"/>
      <c r="DE18" s="648"/>
      <c r="DF18" s="648"/>
      <c r="DG18" s="648"/>
      <c r="DH18" s="648"/>
      <c r="DI18" s="649"/>
      <c r="DJ18" s="761"/>
      <c r="DK18" s="762"/>
      <c r="DL18" s="762"/>
      <c r="DM18" s="762"/>
      <c r="DN18" s="762"/>
      <c r="DO18" s="762"/>
      <c r="DP18" s="762"/>
      <c r="DQ18" s="762"/>
      <c r="DR18" s="762"/>
      <c r="DS18" s="762"/>
      <c r="DT18" s="762"/>
      <c r="DU18" s="762"/>
      <c r="DV18" s="762"/>
      <c r="DW18" s="762"/>
      <c r="DX18" s="762"/>
      <c r="DY18" s="762"/>
      <c r="DZ18" s="762"/>
      <c r="EA18" s="762"/>
      <c r="EB18" s="762"/>
      <c r="EC18" s="762"/>
      <c r="ED18" s="762"/>
      <c r="EE18" s="762"/>
      <c r="EF18" s="762"/>
      <c r="EG18" s="762"/>
      <c r="EH18" s="762"/>
      <c r="EI18" s="762"/>
      <c r="EJ18" s="762"/>
      <c r="EK18" s="762"/>
      <c r="EL18" s="762"/>
      <c r="EM18" s="762"/>
      <c r="EN18" s="762"/>
      <c r="EO18" s="762"/>
      <c r="EP18" s="762"/>
      <c r="EQ18" s="762"/>
      <c r="ER18" s="762"/>
      <c r="ES18" s="763"/>
      <c r="ET18" s="647"/>
      <c r="EU18" s="648"/>
      <c r="EV18" s="648"/>
      <c r="EW18" s="648"/>
      <c r="EX18" s="648"/>
      <c r="EY18" s="648"/>
      <c r="EZ18" s="648"/>
      <c r="FA18" s="648"/>
      <c r="FB18" s="648"/>
      <c r="FC18" s="648"/>
      <c r="FD18" s="672"/>
      <c r="FE18" s="673"/>
      <c r="FF18" s="673"/>
      <c r="FG18" s="673"/>
      <c r="FH18" s="673"/>
      <c r="FI18" s="673"/>
      <c r="FJ18" s="673"/>
      <c r="FK18" s="673"/>
      <c r="FL18" s="673"/>
      <c r="FM18" s="673"/>
      <c r="FN18" s="673"/>
      <c r="FO18" s="673"/>
      <c r="FP18" s="673"/>
      <c r="FQ18" s="673"/>
      <c r="FR18" s="673"/>
      <c r="FS18" s="673"/>
      <c r="FT18" s="673"/>
      <c r="FU18" s="673"/>
      <c r="FV18" s="673"/>
      <c r="FW18" s="673"/>
      <c r="FX18" s="673"/>
      <c r="FY18" s="673"/>
      <c r="FZ18" s="673"/>
      <c r="GA18" s="673"/>
      <c r="GB18" s="673"/>
      <c r="GC18" s="673"/>
      <c r="GD18" s="673"/>
      <c r="GE18" s="673"/>
      <c r="GF18" s="673"/>
      <c r="GG18" s="673"/>
      <c r="GH18" s="673"/>
      <c r="GI18" s="673"/>
      <c r="GJ18" s="673"/>
      <c r="GK18" s="673"/>
      <c r="GL18" s="674"/>
    </row>
    <row r="19" spans="1:194" ht="3" customHeight="1">
      <c r="A19" s="774"/>
      <c r="B19" s="774"/>
      <c r="C19" s="774"/>
      <c r="D19" s="774"/>
      <c r="E19" s="774"/>
      <c r="F19" s="774"/>
      <c r="G19" s="774"/>
      <c r="H19" s="774"/>
      <c r="I19" s="774"/>
      <c r="J19" s="774"/>
      <c r="K19" s="774"/>
      <c r="L19" s="774"/>
      <c r="M19" s="774"/>
      <c r="N19" s="774"/>
      <c r="O19" s="774"/>
      <c r="P19" s="774"/>
      <c r="Q19" s="774"/>
      <c r="R19" s="775"/>
      <c r="S19" s="775"/>
      <c r="T19" s="775"/>
      <c r="U19" s="775"/>
      <c r="V19" s="775"/>
      <c r="W19" s="775"/>
      <c r="X19" s="775"/>
      <c r="Y19" s="775"/>
      <c r="Z19" s="775"/>
      <c r="AA19" s="775"/>
      <c r="AB19" s="775"/>
      <c r="AC19" s="775"/>
      <c r="AD19" s="775"/>
      <c r="AE19" s="775"/>
      <c r="AF19" s="775"/>
      <c r="AG19" s="775"/>
      <c r="AH19" s="775"/>
      <c r="AI19" s="775"/>
      <c r="AJ19" s="775"/>
      <c r="AK19" s="775"/>
      <c r="AL19" s="775"/>
      <c r="AM19" s="775"/>
      <c r="AN19" s="775"/>
      <c r="AO19" s="775"/>
      <c r="AP19" s="775"/>
      <c r="AQ19" s="775"/>
      <c r="AR19" s="775"/>
      <c r="AS19" s="775"/>
      <c r="AT19" s="775"/>
      <c r="AU19" s="775"/>
      <c r="AV19" s="775"/>
      <c r="AW19" s="775"/>
      <c r="AX19" s="775"/>
      <c r="AY19" s="775"/>
      <c r="AZ19" s="775"/>
      <c r="BA19" s="775"/>
      <c r="BB19" s="775"/>
      <c r="BC19" s="775"/>
      <c r="BD19" s="775"/>
      <c r="BE19" s="775"/>
      <c r="BF19" s="775"/>
      <c r="BG19" s="775"/>
      <c r="BH19" s="775"/>
      <c r="BI19" s="775"/>
      <c r="BJ19" s="775"/>
      <c r="BK19" s="775"/>
      <c r="BL19" s="775"/>
      <c r="BM19" s="775"/>
      <c r="BN19" s="775"/>
      <c r="BO19" s="775"/>
      <c r="BP19" s="775"/>
      <c r="BQ19" s="775"/>
      <c r="BR19" s="775"/>
      <c r="BS19" s="775"/>
      <c r="BT19" s="775"/>
      <c r="BU19" s="775"/>
      <c r="BV19" s="775"/>
      <c r="BW19" s="775"/>
      <c r="BX19" s="775"/>
      <c r="BY19" s="775"/>
      <c r="BZ19" s="775"/>
      <c r="CA19" s="775"/>
      <c r="CB19" s="775"/>
      <c r="CC19" s="775"/>
      <c r="CD19" s="775"/>
      <c r="CE19" s="775"/>
      <c r="CF19" s="775"/>
      <c r="CG19" s="775"/>
      <c r="CH19" s="775"/>
      <c r="CI19" s="775"/>
      <c r="CZ19" s="647"/>
      <c r="DA19" s="648"/>
      <c r="DB19" s="648"/>
      <c r="DC19" s="648"/>
      <c r="DD19" s="648"/>
      <c r="DE19" s="648"/>
      <c r="DF19" s="648"/>
      <c r="DG19" s="648"/>
      <c r="DH19" s="648"/>
      <c r="DI19" s="649"/>
      <c r="DJ19" s="761"/>
      <c r="DK19" s="762"/>
      <c r="DL19" s="762"/>
      <c r="DM19" s="762"/>
      <c r="DN19" s="762"/>
      <c r="DO19" s="762"/>
      <c r="DP19" s="762"/>
      <c r="DQ19" s="762"/>
      <c r="DR19" s="762"/>
      <c r="DS19" s="762"/>
      <c r="DT19" s="762"/>
      <c r="DU19" s="762"/>
      <c r="DV19" s="762"/>
      <c r="DW19" s="762"/>
      <c r="DX19" s="762"/>
      <c r="DY19" s="762"/>
      <c r="DZ19" s="762"/>
      <c r="EA19" s="762"/>
      <c r="EB19" s="762"/>
      <c r="EC19" s="762"/>
      <c r="ED19" s="762"/>
      <c r="EE19" s="762"/>
      <c r="EF19" s="762"/>
      <c r="EG19" s="762"/>
      <c r="EH19" s="762"/>
      <c r="EI19" s="762"/>
      <c r="EJ19" s="762"/>
      <c r="EK19" s="762"/>
      <c r="EL19" s="762"/>
      <c r="EM19" s="762"/>
      <c r="EN19" s="762"/>
      <c r="EO19" s="762"/>
      <c r="EP19" s="762"/>
      <c r="EQ19" s="762"/>
      <c r="ER19" s="762"/>
      <c r="ES19" s="763"/>
      <c r="ET19" s="647"/>
      <c r="EU19" s="648"/>
      <c r="EV19" s="648"/>
      <c r="EW19" s="648"/>
      <c r="EX19" s="648"/>
      <c r="EY19" s="648"/>
      <c r="EZ19" s="648"/>
      <c r="FA19" s="648"/>
      <c r="FB19" s="648"/>
      <c r="FC19" s="648"/>
      <c r="FD19" s="672"/>
      <c r="FE19" s="673"/>
      <c r="FF19" s="673"/>
      <c r="FG19" s="673"/>
      <c r="FH19" s="673"/>
      <c r="FI19" s="673"/>
      <c r="FJ19" s="673"/>
      <c r="FK19" s="673"/>
      <c r="FL19" s="673"/>
      <c r="FM19" s="673"/>
      <c r="FN19" s="673"/>
      <c r="FO19" s="673"/>
      <c r="FP19" s="673"/>
      <c r="FQ19" s="673"/>
      <c r="FR19" s="673"/>
      <c r="FS19" s="673"/>
      <c r="FT19" s="673"/>
      <c r="FU19" s="673"/>
      <c r="FV19" s="673"/>
      <c r="FW19" s="673"/>
      <c r="FX19" s="673"/>
      <c r="FY19" s="673"/>
      <c r="FZ19" s="673"/>
      <c r="GA19" s="673"/>
      <c r="GB19" s="673"/>
      <c r="GC19" s="673"/>
      <c r="GD19" s="673"/>
      <c r="GE19" s="673"/>
      <c r="GF19" s="673"/>
      <c r="GG19" s="673"/>
      <c r="GH19" s="673"/>
      <c r="GI19" s="673"/>
      <c r="GJ19" s="673"/>
      <c r="GK19" s="673"/>
      <c r="GL19" s="674"/>
    </row>
    <row r="20" spans="1:194" ht="3" customHeight="1">
      <c r="A20" s="774"/>
      <c r="B20" s="774"/>
      <c r="C20" s="774"/>
      <c r="D20" s="774"/>
      <c r="E20" s="774"/>
      <c r="F20" s="774"/>
      <c r="G20" s="774"/>
      <c r="H20" s="774"/>
      <c r="I20" s="774"/>
      <c r="J20" s="774"/>
      <c r="K20" s="774"/>
      <c r="L20" s="774"/>
      <c r="M20" s="774"/>
      <c r="N20" s="774"/>
      <c r="O20" s="774"/>
      <c r="P20" s="774"/>
      <c r="Q20" s="774"/>
      <c r="R20" s="776"/>
      <c r="S20" s="776"/>
      <c r="T20" s="776"/>
      <c r="U20" s="776"/>
      <c r="V20" s="776"/>
      <c r="W20" s="776"/>
      <c r="X20" s="776"/>
      <c r="Y20" s="776"/>
      <c r="Z20" s="776"/>
      <c r="AA20" s="776"/>
      <c r="AB20" s="776"/>
      <c r="AC20" s="776"/>
      <c r="AD20" s="776"/>
      <c r="AE20" s="776"/>
      <c r="AF20" s="776"/>
      <c r="AG20" s="776"/>
      <c r="AH20" s="776"/>
      <c r="AI20" s="776"/>
      <c r="AJ20" s="776"/>
      <c r="AK20" s="776"/>
      <c r="AL20" s="776"/>
      <c r="AM20" s="776"/>
      <c r="AN20" s="776"/>
      <c r="AO20" s="776"/>
      <c r="AP20" s="776"/>
      <c r="AQ20" s="776"/>
      <c r="AR20" s="776"/>
      <c r="AS20" s="776"/>
      <c r="AT20" s="776"/>
      <c r="AU20" s="776"/>
      <c r="AV20" s="776"/>
      <c r="AW20" s="776"/>
      <c r="AX20" s="776"/>
      <c r="AY20" s="776"/>
      <c r="AZ20" s="776"/>
      <c r="BA20" s="776"/>
      <c r="BB20" s="776"/>
      <c r="BC20" s="776"/>
      <c r="BD20" s="776"/>
      <c r="BE20" s="776"/>
      <c r="BF20" s="776"/>
      <c r="BG20" s="776"/>
      <c r="BH20" s="776"/>
      <c r="BI20" s="776"/>
      <c r="BJ20" s="776"/>
      <c r="BK20" s="776"/>
      <c r="BL20" s="776"/>
      <c r="BM20" s="776"/>
      <c r="BN20" s="776"/>
      <c r="BO20" s="776"/>
      <c r="BP20" s="776"/>
      <c r="BQ20" s="776"/>
      <c r="BR20" s="776"/>
      <c r="BS20" s="776"/>
      <c r="BT20" s="776"/>
      <c r="BU20" s="776"/>
      <c r="BV20" s="776"/>
      <c r="BW20" s="776"/>
      <c r="BX20" s="776"/>
      <c r="BY20" s="776"/>
      <c r="BZ20" s="776"/>
      <c r="CA20" s="776"/>
      <c r="CB20" s="776"/>
      <c r="CC20" s="776"/>
      <c r="CD20" s="776"/>
      <c r="CE20" s="776"/>
      <c r="CF20" s="776"/>
      <c r="CG20" s="776"/>
      <c r="CH20" s="776"/>
      <c r="CI20" s="776"/>
      <c r="CZ20" s="647"/>
      <c r="DA20" s="648"/>
      <c r="DB20" s="648"/>
      <c r="DC20" s="648"/>
      <c r="DD20" s="648"/>
      <c r="DE20" s="648"/>
      <c r="DF20" s="648"/>
      <c r="DG20" s="648"/>
      <c r="DH20" s="648"/>
      <c r="DI20" s="649"/>
      <c r="DJ20" s="761"/>
      <c r="DK20" s="762"/>
      <c r="DL20" s="762"/>
      <c r="DM20" s="762"/>
      <c r="DN20" s="762"/>
      <c r="DO20" s="762"/>
      <c r="DP20" s="762"/>
      <c r="DQ20" s="762"/>
      <c r="DR20" s="762"/>
      <c r="DS20" s="762"/>
      <c r="DT20" s="762"/>
      <c r="DU20" s="762"/>
      <c r="DV20" s="762"/>
      <c r="DW20" s="762"/>
      <c r="DX20" s="762"/>
      <c r="DY20" s="762"/>
      <c r="DZ20" s="762"/>
      <c r="EA20" s="762"/>
      <c r="EB20" s="762"/>
      <c r="EC20" s="762"/>
      <c r="ED20" s="762"/>
      <c r="EE20" s="762"/>
      <c r="EF20" s="762"/>
      <c r="EG20" s="762"/>
      <c r="EH20" s="762"/>
      <c r="EI20" s="762"/>
      <c r="EJ20" s="762"/>
      <c r="EK20" s="762"/>
      <c r="EL20" s="762"/>
      <c r="EM20" s="762"/>
      <c r="EN20" s="762"/>
      <c r="EO20" s="762"/>
      <c r="EP20" s="762"/>
      <c r="EQ20" s="762"/>
      <c r="ER20" s="762"/>
      <c r="ES20" s="763"/>
      <c r="ET20" s="647"/>
      <c r="EU20" s="648"/>
      <c r="EV20" s="648"/>
      <c r="EW20" s="648"/>
      <c r="EX20" s="648"/>
      <c r="EY20" s="648"/>
      <c r="EZ20" s="648"/>
      <c r="FA20" s="648"/>
      <c r="FB20" s="648"/>
      <c r="FC20" s="648"/>
      <c r="FD20" s="672"/>
      <c r="FE20" s="673"/>
      <c r="FF20" s="673"/>
      <c r="FG20" s="673"/>
      <c r="FH20" s="673"/>
      <c r="FI20" s="673"/>
      <c r="FJ20" s="673"/>
      <c r="FK20" s="673"/>
      <c r="FL20" s="673"/>
      <c r="FM20" s="673"/>
      <c r="FN20" s="673"/>
      <c r="FO20" s="673"/>
      <c r="FP20" s="673"/>
      <c r="FQ20" s="673"/>
      <c r="FR20" s="673"/>
      <c r="FS20" s="673"/>
      <c r="FT20" s="673"/>
      <c r="FU20" s="673"/>
      <c r="FV20" s="673"/>
      <c r="FW20" s="673"/>
      <c r="FX20" s="673"/>
      <c r="FY20" s="673"/>
      <c r="FZ20" s="673"/>
      <c r="GA20" s="673"/>
      <c r="GB20" s="673"/>
      <c r="GC20" s="673"/>
      <c r="GD20" s="673"/>
      <c r="GE20" s="673"/>
      <c r="GF20" s="673"/>
      <c r="GG20" s="673"/>
      <c r="GH20" s="673"/>
      <c r="GI20" s="673"/>
      <c r="GJ20" s="673"/>
      <c r="GK20" s="673"/>
      <c r="GL20" s="674"/>
    </row>
    <row r="21" spans="1:194" ht="3" customHeight="1">
      <c r="A21" s="774" t="s">
        <v>226</v>
      </c>
      <c r="B21" s="774"/>
      <c r="C21" s="774"/>
      <c r="D21" s="774"/>
      <c r="E21" s="774"/>
      <c r="F21" s="774"/>
      <c r="G21" s="774"/>
      <c r="H21" s="774"/>
      <c r="I21" s="774"/>
      <c r="J21" s="774"/>
      <c r="K21" s="774"/>
      <c r="L21" s="774"/>
      <c r="M21" s="774"/>
      <c r="N21" s="774"/>
      <c r="O21" s="774"/>
      <c r="P21" s="774"/>
      <c r="Q21" s="774"/>
      <c r="R21" s="775" t="str">
        <f>工事情報入力!C6&amp;"（"&amp;工事情報入力!C7&amp;"）"</f>
        <v>道路改良工事・道路橋りょう改築工事合併工事（●●・Ｒ▲-▲）（週休２日）（11111111111111）</v>
      </c>
      <c r="S21" s="775"/>
      <c r="T21" s="775"/>
      <c r="U21" s="775"/>
      <c r="V21" s="775"/>
      <c r="W21" s="775"/>
      <c r="X21" s="775"/>
      <c r="Y21" s="775"/>
      <c r="Z21" s="775"/>
      <c r="AA21" s="775"/>
      <c r="AB21" s="775"/>
      <c r="AC21" s="775"/>
      <c r="AD21" s="775"/>
      <c r="AE21" s="775"/>
      <c r="AF21" s="775"/>
      <c r="AG21" s="775"/>
      <c r="AH21" s="775"/>
      <c r="AI21" s="775"/>
      <c r="AJ21" s="775"/>
      <c r="AK21" s="775"/>
      <c r="AL21" s="775"/>
      <c r="AM21" s="775"/>
      <c r="AN21" s="775"/>
      <c r="AO21" s="775"/>
      <c r="AP21" s="775"/>
      <c r="AQ21" s="775"/>
      <c r="AR21" s="775"/>
      <c r="AS21" s="775"/>
      <c r="AT21" s="775"/>
      <c r="AU21" s="775"/>
      <c r="AV21" s="775"/>
      <c r="AW21" s="775"/>
      <c r="AX21" s="775"/>
      <c r="AY21" s="775"/>
      <c r="AZ21" s="775"/>
      <c r="BA21" s="775"/>
      <c r="BB21" s="775"/>
      <c r="BC21" s="775"/>
      <c r="BD21" s="775"/>
      <c r="BE21" s="775"/>
      <c r="BF21" s="775"/>
      <c r="BG21" s="775"/>
      <c r="BH21" s="775"/>
      <c r="BI21" s="775"/>
      <c r="BJ21" s="775"/>
      <c r="BK21" s="775"/>
      <c r="BL21" s="775"/>
      <c r="BM21" s="775"/>
      <c r="BN21" s="775"/>
      <c r="BO21" s="775"/>
      <c r="BP21" s="775"/>
      <c r="BQ21" s="775"/>
      <c r="BR21" s="775"/>
      <c r="BS21" s="775"/>
      <c r="BT21" s="775"/>
      <c r="BU21" s="775"/>
      <c r="BV21" s="775"/>
      <c r="BW21" s="775"/>
      <c r="BX21" s="775"/>
      <c r="BY21" s="775"/>
      <c r="BZ21" s="775"/>
      <c r="CA21" s="775"/>
      <c r="CB21" s="775"/>
      <c r="CC21" s="775"/>
      <c r="CD21" s="775"/>
      <c r="CE21" s="775"/>
      <c r="CF21" s="775"/>
      <c r="CG21" s="775"/>
      <c r="CH21" s="775"/>
      <c r="CI21" s="775"/>
      <c r="CZ21" s="650"/>
      <c r="DA21" s="651"/>
      <c r="DB21" s="651"/>
      <c r="DC21" s="651"/>
      <c r="DD21" s="651"/>
      <c r="DE21" s="651"/>
      <c r="DF21" s="651"/>
      <c r="DG21" s="651"/>
      <c r="DH21" s="651"/>
      <c r="DI21" s="652"/>
      <c r="DJ21" s="770"/>
      <c r="DK21" s="771"/>
      <c r="DL21" s="771"/>
      <c r="DM21" s="771"/>
      <c r="DN21" s="771"/>
      <c r="DO21" s="771"/>
      <c r="DP21" s="771"/>
      <c r="DQ21" s="771"/>
      <c r="DR21" s="771"/>
      <c r="DS21" s="771"/>
      <c r="DT21" s="771"/>
      <c r="DU21" s="771"/>
      <c r="DV21" s="771"/>
      <c r="DW21" s="771"/>
      <c r="DX21" s="771"/>
      <c r="DY21" s="771"/>
      <c r="DZ21" s="771"/>
      <c r="EA21" s="771"/>
      <c r="EB21" s="771"/>
      <c r="EC21" s="771"/>
      <c r="ED21" s="771"/>
      <c r="EE21" s="771"/>
      <c r="EF21" s="771"/>
      <c r="EG21" s="771"/>
      <c r="EH21" s="771"/>
      <c r="EI21" s="771"/>
      <c r="EJ21" s="771"/>
      <c r="EK21" s="771"/>
      <c r="EL21" s="771"/>
      <c r="EM21" s="771"/>
      <c r="EN21" s="771"/>
      <c r="EO21" s="771"/>
      <c r="EP21" s="771"/>
      <c r="EQ21" s="771"/>
      <c r="ER21" s="771"/>
      <c r="ES21" s="772"/>
      <c r="ET21" s="650"/>
      <c r="EU21" s="651"/>
      <c r="EV21" s="651"/>
      <c r="EW21" s="651"/>
      <c r="EX21" s="651"/>
      <c r="EY21" s="651"/>
      <c r="EZ21" s="651"/>
      <c r="FA21" s="651"/>
      <c r="FB21" s="651"/>
      <c r="FC21" s="651"/>
      <c r="FD21" s="675"/>
      <c r="FE21" s="676"/>
      <c r="FF21" s="676"/>
      <c r="FG21" s="676"/>
      <c r="FH21" s="676"/>
      <c r="FI21" s="676"/>
      <c r="FJ21" s="676"/>
      <c r="FK21" s="676"/>
      <c r="FL21" s="676"/>
      <c r="FM21" s="676"/>
      <c r="FN21" s="676"/>
      <c r="FO21" s="676"/>
      <c r="FP21" s="676"/>
      <c r="FQ21" s="676"/>
      <c r="FR21" s="676"/>
      <c r="FS21" s="676"/>
      <c r="FT21" s="676"/>
      <c r="FU21" s="676"/>
      <c r="FV21" s="676"/>
      <c r="FW21" s="676"/>
      <c r="FX21" s="676"/>
      <c r="FY21" s="676"/>
      <c r="FZ21" s="676"/>
      <c r="GA21" s="676"/>
      <c r="GB21" s="676"/>
      <c r="GC21" s="676"/>
      <c r="GD21" s="676"/>
      <c r="GE21" s="676"/>
      <c r="GF21" s="676"/>
      <c r="GG21" s="676"/>
      <c r="GH21" s="676"/>
      <c r="GI21" s="676"/>
      <c r="GJ21" s="676"/>
      <c r="GK21" s="676"/>
      <c r="GL21" s="677"/>
    </row>
    <row r="22" spans="1:194" ht="3" customHeight="1">
      <c r="A22" s="774"/>
      <c r="B22" s="774"/>
      <c r="C22" s="774"/>
      <c r="D22" s="774"/>
      <c r="E22" s="774"/>
      <c r="F22" s="774"/>
      <c r="G22" s="774"/>
      <c r="H22" s="774"/>
      <c r="I22" s="774"/>
      <c r="J22" s="774"/>
      <c r="K22" s="774"/>
      <c r="L22" s="774"/>
      <c r="M22" s="774"/>
      <c r="N22" s="774"/>
      <c r="O22" s="774"/>
      <c r="P22" s="774"/>
      <c r="Q22" s="774"/>
      <c r="R22" s="775"/>
      <c r="S22" s="775"/>
      <c r="T22" s="775"/>
      <c r="U22" s="775"/>
      <c r="V22" s="775"/>
      <c r="W22" s="775"/>
      <c r="X22" s="775"/>
      <c r="Y22" s="775"/>
      <c r="Z22" s="775"/>
      <c r="AA22" s="775"/>
      <c r="AB22" s="775"/>
      <c r="AC22" s="775"/>
      <c r="AD22" s="775"/>
      <c r="AE22" s="775"/>
      <c r="AF22" s="775"/>
      <c r="AG22" s="775"/>
      <c r="AH22" s="775"/>
      <c r="AI22" s="775"/>
      <c r="AJ22" s="775"/>
      <c r="AK22" s="775"/>
      <c r="AL22" s="775"/>
      <c r="AM22" s="775"/>
      <c r="AN22" s="775"/>
      <c r="AO22" s="775"/>
      <c r="AP22" s="775"/>
      <c r="AQ22" s="775"/>
      <c r="AR22" s="775"/>
      <c r="AS22" s="775"/>
      <c r="AT22" s="775"/>
      <c r="AU22" s="775"/>
      <c r="AV22" s="775"/>
      <c r="AW22" s="775"/>
      <c r="AX22" s="775"/>
      <c r="AY22" s="775"/>
      <c r="AZ22" s="775"/>
      <c r="BA22" s="775"/>
      <c r="BB22" s="775"/>
      <c r="BC22" s="775"/>
      <c r="BD22" s="775"/>
      <c r="BE22" s="775"/>
      <c r="BF22" s="775"/>
      <c r="BG22" s="775"/>
      <c r="BH22" s="775"/>
      <c r="BI22" s="775"/>
      <c r="BJ22" s="775"/>
      <c r="BK22" s="775"/>
      <c r="BL22" s="775"/>
      <c r="BM22" s="775"/>
      <c r="BN22" s="775"/>
      <c r="BO22" s="775"/>
      <c r="BP22" s="775"/>
      <c r="BQ22" s="775"/>
      <c r="BR22" s="775"/>
      <c r="BS22" s="775"/>
      <c r="BT22" s="775"/>
      <c r="BU22" s="775"/>
      <c r="BV22" s="775"/>
      <c r="BW22" s="775"/>
      <c r="BX22" s="775"/>
      <c r="BY22" s="775"/>
      <c r="BZ22" s="775"/>
      <c r="CA22" s="775"/>
      <c r="CB22" s="775"/>
      <c r="CC22" s="775"/>
      <c r="CD22" s="775"/>
      <c r="CE22" s="775"/>
      <c r="CF22" s="775"/>
      <c r="CG22" s="775"/>
      <c r="CH22" s="775"/>
      <c r="CI22" s="775"/>
      <c r="CZ22" s="644" t="s">
        <v>259</v>
      </c>
      <c r="DA22" s="645"/>
      <c r="DB22" s="645"/>
      <c r="DC22" s="645"/>
      <c r="DD22" s="645"/>
      <c r="DE22" s="645"/>
      <c r="DF22" s="645"/>
      <c r="DG22" s="645"/>
      <c r="DH22" s="645"/>
      <c r="DI22" s="646"/>
      <c r="DJ22" s="758" t="str">
        <f>"〒"&amp;工事情報入力!C29&amp;"　"&amp;工事情報入力!C30</f>
        <v>〒　</v>
      </c>
      <c r="DK22" s="759"/>
      <c r="DL22" s="759"/>
      <c r="DM22" s="759"/>
      <c r="DN22" s="759"/>
      <c r="DO22" s="759"/>
      <c r="DP22" s="759"/>
      <c r="DQ22" s="759"/>
      <c r="DR22" s="759"/>
      <c r="DS22" s="759"/>
      <c r="DT22" s="759"/>
      <c r="DU22" s="759"/>
      <c r="DV22" s="759"/>
      <c r="DW22" s="759"/>
      <c r="DX22" s="759"/>
      <c r="DY22" s="759"/>
      <c r="DZ22" s="759"/>
      <c r="EA22" s="759"/>
      <c r="EB22" s="759"/>
      <c r="EC22" s="759"/>
      <c r="ED22" s="759"/>
      <c r="EE22" s="759"/>
      <c r="EF22" s="759"/>
      <c r="EG22" s="759"/>
      <c r="EH22" s="759"/>
      <c r="EI22" s="759"/>
      <c r="EJ22" s="759"/>
      <c r="EK22" s="759"/>
      <c r="EL22" s="759"/>
      <c r="EM22" s="759"/>
      <c r="EN22" s="759"/>
      <c r="EO22" s="759"/>
      <c r="EP22" s="759"/>
      <c r="EQ22" s="759"/>
      <c r="ER22" s="759"/>
      <c r="ES22" s="759"/>
      <c r="ET22" s="759"/>
      <c r="EU22" s="759"/>
      <c r="EV22" s="759"/>
      <c r="EW22" s="759"/>
      <c r="EX22" s="759"/>
      <c r="EY22" s="759"/>
      <c r="EZ22" s="759"/>
      <c r="FA22" s="759"/>
      <c r="FB22" s="759"/>
      <c r="FC22" s="759"/>
      <c r="FD22" s="759"/>
      <c r="FE22" s="759"/>
      <c r="FF22" s="759"/>
      <c r="FG22" s="759"/>
      <c r="FH22" s="759"/>
      <c r="FI22" s="759"/>
      <c r="FJ22" s="759"/>
      <c r="FK22" s="759"/>
      <c r="FL22" s="759"/>
      <c r="FM22" s="759"/>
      <c r="FN22" s="759"/>
      <c r="FO22" s="759"/>
      <c r="FP22" s="759"/>
      <c r="FQ22" s="759"/>
      <c r="FR22" s="759"/>
      <c r="FS22" s="759"/>
      <c r="FT22" s="759"/>
      <c r="FU22" s="759"/>
      <c r="FV22" s="759"/>
      <c r="FW22" s="759"/>
      <c r="FX22" s="759"/>
      <c r="FY22" s="759"/>
      <c r="FZ22" s="759"/>
      <c r="GA22" s="759"/>
      <c r="GB22" s="759"/>
      <c r="GC22" s="759"/>
      <c r="GD22" s="759"/>
      <c r="GE22" s="759"/>
      <c r="GF22" s="759"/>
      <c r="GG22" s="759"/>
      <c r="GH22" s="759"/>
      <c r="GI22" s="759"/>
      <c r="GJ22" s="759"/>
      <c r="GK22" s="759"/>
      <c r="GL22" s="760"/>
    </row>
    <row r="23" spans="1:194" ht="3" customHeight="1">
      <c r="A23" s="774"/>
      <c r="B23" s="774"/>
      <c r="C23" s="774"/>
      <c r="D23" s="774"/>
      <c r="E23" s="774"/>
      <c r="F23" s="774"/>
      <c r="G23" s="774"/>
      <c r="H23" s="774"/>
      <c r="I23" s="774"/>
      <c r="J23" s="774"/>
      <c r="K23" s="774"/>
      <c r="L23" s="774"/>
      <c r="M23" s="774"/>
      <c r="N23" s="774"/>
      <c r="O23" s="774"/>
      <c r="P23" s="774"/>
      <c r="Q23" s="774"/>
      <c r="R23" s="775"/>
      <c r="S23" s="775"/>
      <c r="T23" s="775"/>
      <c r="U23" s="775"/>
      <c r="V23" s="775"/>
      <c r="W23" s="775"/>
      <c r="X23" s="775"/>
      <c r="Y23" s="775"/>
      <c r="Z23" s="775"/>
      <c r="AA23" s="775"/>
      <c r="AB23" s="775"/>
      <c r="AC23" s="775"/>
      <c r="AD23" s="775"/>
      <c r="AE23" s="775"/>
      <c r="AF23" s="775"/>
      <c r="AG23" s="775"/>
      <c r="AH23" s="775"/>
      <c r="AI23" s="775"/>
      <c r="AJ23" s="775"/>
      <c r="AK23" s="775"/>
      <c r="AL23" s="775"/>
      <c r="AM23" s="775"/>
      <c r="AN23" s="775"/>
      <c r="AO23" s="775"/>
      <c r="AP23" s="775"/>
      <c r="AQ23" s="775"/>
      <c r="AR23" s="775"/>
      <c r="AS23" s="775"/>
      <c r="AT23" s="775"/>
      <c r="AU23" s="775"/>
      <c r="AV23" s="775"/>
      <c r="AW23" s="775"/>
      <c r="AX23" s="775"/>
      <c r="AY23" s="775"/>
      <c r="AZ23" s="775"/>
      <c r="BA23" s="775"/>
      <c r="BB23" s="775"/>
      <c r="BC23" s="775"/>
      <c r="BD23" s="775"/>
      <c r="BE23" s="775"/>
      <c r="BF23" s="775"/>
      <c r="BG23" s="775"/>
      <c r="BH23" s="775"/>
      <c r="BI23" s="775"/>
      <c r="BJ23" s="775"/>
      <c r="BK23" s="775"/>
      <c r="BL23" s="775"/>
      <c r="BM23" s="775"/>
      <c r="BN23" s="775"/>
      <c r="BO23" s="775"/>
      <c r="BP23" s="775"/>
      <c r="BQ23" s="775"/>
      <c r="BR23" s="775"/>
      <c r="BS23" s="775"/>
      <c r="BT23" s="775"/>
      <c r="BU23" s="775"/>
      <c r="BV23" s="775"/>
      <c r="BW23" s="775"/>
      <c r="BX23" s="775"/>
      <c r="BY23" s="775"/>
      <c r="BZ23" s="775"/>
      <c r="CA23" s="775"/>
      <c r="CB23" s="775"/>
      <c r="CC23" s="775"/>
      <c r="CD23" s="775"/>
      <c r="CE23" s="775"/>
      <c r="CF23" s="775"/>
      <c r="CG23" s="775"/>
      <c r="CH23" s="775"/>
      <c r="CI23" s="775"/>
      <c r="CZ23" s="647"/>
      <c r="DA23" s="648"/>
      <c r="DB23" s="648"/>
      <c r="DC23" s="648"/>
      <c r="DD23" s="648"/>
      <c r="DE23" s="648"/>
      <c r="DF23" s="648"/>
      <c r="DG23" s="648"/>
      <c r="DH23" s="648"/>
      <c r="DI23" s="649"/>
      <c r="DJ23" s="761"/>
      <c r="DK23" s="762"/>
      <c r="DL23" s="762"/>
      <c r="DM23" s="762"/>
      <c r="DN23" s="762"/>
      <c r="DO23" s="762"/>
      <c r="DP23" s="762"/>
      <c r="DQ23" s="762"/>
      <c r="DR23" s="762"/>
      <c r="DS23" s="762"/>
      <c r="DT23" s="762"/>
      <c r="DU23" s="762"/>
      <c r="DV23" s="762"/>
      <c r="DW23" s="762"/>
      <c r="DX23" s="762"/>
      <c r="DY23" s="762"/>
      <c r="DZ23" s="762"/>
      <c r="EA23" s="762"/>
      <c r="EB23" s="762"/>
      <c r="EC23" s="762"/>
      <c r="ED23" s="762"/>
      <c r="EE23" s="762"/>
      <c r="EF23" s="762"/>
      <c r="EG23" s="762"/>
      <c r="EH23" s="762"/>
      <c r="EI23" s="762"/>
      <c r="EJ23" s="762"/>
      <c r="EK23" s="762"/>
      <c r="EL23" s="762"/>
      <c r="EM23" s="762"/>
      <c r="EN23" s="762"/>
      <c r="EO23" s="762"/>
      <c r="EP23" s="762"/>
      <c r="EQ23" s="762"/>
      <c r="ER23" s="762"/>
      <c r="ES23" s="762"/>
      <c r="ET23" s="762"/>
      <c r="EU23" s="762"/>
      <c r="EV23" s="762"/>
      <c r="EW23" s="762"/>
      <c r="EX23" s="762"/>
      <c r="EY23" s="762"/>
      <c r="EZ23" s="762"/>
      <c r="FA23" s="762"/>
      <c r="FB23" s="762"/>
      <c r="FC23" s="762"/>
      <c r="FD23" s="762"/>
      <c r="FE23" s="762"/>
      <c r="FF23" s="762"/>
      <c r="FG23" s="762"/>
      <c r="FH23" s="762"/>
      <c r="FI23" s="762"/>
      <c r="FJ23" s="762"/>
      <c r="FK23" s="762"/>
      <c r="FL23" s="762"/>
      <c r="FM23" s="762"/>
      <c r="FN23" s="762"/>
      <c r="FO23" s="762"/>
      <c r="FP23" s="762"/>
      <c r="FQ23" s="762"/>
      <c r="FR23" s="762"/>
      <c r="FS23" s="762"/>
      <c r="FT23" s="762"/>
      <c r="FU23" s="762"/>
      <c r="FV23" s="762"/>
      <c r="FW23" s="762"/>
      <c r="FX23" s="762"/>
      <c r="FY23" s="762"/>
      <c r="FZ23" s="762"/>
      <c r="GA23" s="762"/>
      <c r="GB23" s="762"/>
      <c r="GC23" s="762"/>
      <c r="GD23" s="762"/>
      <c r="GE23" s="762"/>
      <c r="GF23" s="762"/>
      <c r="GG23" s="762"/>
      <c r="GH23" s="762"/>
      <c r="GI23" s="762"/>
      <c r="GJ23" s="762"/>
      <c r="GK23" s="762"/>
      <c r="GL23" s="763"/>
    </row>
    <row r="24" spans="1:194" ht="3" customHeight="1">
      <c r="A24" s="774"/>
      <c r="B24" s="774"/>
      <c r="C24" s="774"/>
      <c r="D24" s="774"/>
      <c r="E24" s="774"/>
      <c r="F24" s="774"/>
      <c r="G24" s="774"/>
      <c r="H24" s="774"/>
      <c r="I24" s="774"/>
      <c r="J24" s="774"/>
      <c r="K24" s="774"/>
      <c r="L24" s="774"/>
      <c r="M24" s="774"/>
      <c r="N24" s="774"/>
      <c r="O24" s="774"/>
      <c r="P24" s="774"/>
      <c r="Q24" s="774"/>
      <c r="R24" s="775"/>
      <c r="S24" s="775"/>
      <c r="T24" s="775"/>
      <c r="U24" s="775"/>
      <c r="V24" s="775"/>
      <c r="W24" s="775"/>
      <c r="X24" s="775"/>
      <c r="Y24" s="775"/>
      <c r="Z24" s="775"/>
      <c r="AA24" s="775"/>
      <c r="AB24" s="775"/>
      <c r="AC24" s="775"/>
      <c r="AD24" s="775"/>
      <c r="AE24" s="775"/>
      <c r="AF24" s="775"/>
      <c r="AG24" s="775"/>
      <c r="AH24" s="775"/>
      <c r="AI24" s="775"/>
      <c r="AJ24" s="775"/>
      <c r="AK24" s="775"/>
      <c r="AL24" s="775"/>
      <c r="AM24" s="775"/>
      <c r="AN24" s="775"/>
      <c r="AO24" s="775"/>
      <c r="AP24" s="775"/>
      <c r="AQ24" s="775"/>
      <c r="AR24" s="775"/>
      <c r="AS24" s="775"/>
      <c r="AT24" s="775"/>
      <c r="AU24" s="775"/>
      <c r="AV24" s="775"/>
      <c r="AW24" s="775"/>
      <c r="AX24" s="775"/>
      <c r="AY24" s="775"/>
      <c r="AZ24" s="775"/>
      <c r="BA24" s="775"/>
      <c r="BB24" s="775"/>
      <c r="BC24" s="775"/>
      <c r="BD24" s="775"/>
      <c r="BE24" s="775"/>
      <c r="BF24" s="775"/>
      <c r="BG24" s="775"/>
      <c r="BH24" s="775"/>
      <c r="BI24" s="775"/>
      <c r="BJ24" s="775"/>
      <c r="BK24" s="775"/>
      <c r="BL24" s="775"/>
      <c r="BM24" s="775"/>
      <c r="BN24" s="775"/>
      <c r="BO24" s="775"/>
      <c r="BP24" s="775"/>
      <c r="BQ24" s="775"/>
      <c r="BR24" s="775"/>
      <c r="BS24" s="775"/>
      <c r="BT24" s="775"/>
      <c r="BU24" s="775"/>
      <c r="BV24" s="775"/>
      <c r="BW24" s="775"/>
      <c r="BX24" s="775"/>
      <c r="BY24" s="775"/>
      <c r="BZ24" s="775"/>
      <c r="CA24" s="775"/>
      <c r="CB24" s="775"/>
      <c r="CC24" s="775"/>
      <c r="CD24" s="775"/>
      <c r="CE24" s="775"/>
      <c r="CF24" s="775"/>
      <c r="CG24" s="775"/>
      <c r="CH24" s="775"/>
      <c r="CI24" s="775"/>
      <c r="CZ24" s="647"/>
      <c r="DA24" s="648"/>
      <c r="DB24" s="648"/>
      <c r="DC24" s="648"/>
      <c r="DD24" s="648"/>
      <c r="DE24" s="648"/>
      <c r="DF24" s="648"/>
      <c r="DG24" s="648"/>
      <c r="DH24" s="648"/>
      <c r="DI24" s="649"/>
      <c r="DJ24" s="761"/>
      <c r="DK24" s="762"/>
      <c r="DL24" s="762"/>
      <c r="DM24" s="762"/>
      <c r="DN24" s="762"/>
      <c r="DO24" s="762"/>
      <c r="DP24" s="762"/>
      <c r="DQ24" s="762"/>
      <c r="DR24" s="762"/>
      <c r="DS24" s="762"/>
      <c r="DT24" s="762"/>
      <c r="DU24" s="762"/>
      <c r="DV24" s="762"/>
      <c r="DW24" s="762"/>
      <c r="DX24" s="762"/>
      <c r="DY24" s="762"/>
      <c r="DZ24" s="762"/>
      <c r="EA24" s="762"/>
      <c r="EB24" s="762"/>
      <c r="EC24" s="762"/>
      <c r="ED24" s="762"/>
      <c r="EE24" s="762"/>
      <c r="EF24" s="762"/>
      <c r="EG24" s="762"/>
      <c r="EH24" s="762"/>
      <c r="EI24" s="762"/>
      <c r="EJ24" s="762"/>
      <c r="EK24" s="762"/>
      <c r="EL24" s="762"/>
      <c r="EM24" s="762"/>
      <c r="EN24" s="762"/>
      <c r="EO24" s="762"/>
      <c r="EP24" s="762"/>
      <c r="EQ24" s="762"/>
      <c r="ER24" s="762"/>
      <c r="ES24" s="762"/>
      <c r="ET24" s="762"/>
      <c r="EU24" s="762"/>
      <c r="EV24" s="762"/>
      <c r="EW24" s="762"/>
      <c r="EX24" s="762"/>
      <c r="EY24" s="762"/>
      <c r="EZ24" s="762"/>
      <c r="FA24" s="762"/>
      <c r="FB24" s="762"/>
      <c r="FC24" s="762"/>
      <c r="FD24" s="762"/>
      <c r="FE24" s="762"/>
      <c r="FF24" s="762"/>
      <c r="FG24" s="762"/>
      <c r="FH24" s="762"/>
      <c r="FI24" s="762"/>
      <c r="FJ24" s="762"/>
      <c r="FK24" s="762"/>
      <c r="FL24" s="762"/>
      <c r="FM24" s="762"/>
      <c r="FN24" s="762"/>
      <c r="FO24" s="762"/>
      <c r="FP24" s="762"/>
      <c r="FQ24" s="762"/>
      <c r="FR24" s="762"/>
      <c r="FS24" s="762"/>
      <c r="FT24" s="762"/>
      <c r="FU24" s="762"/>
      <c r="FV24" s="762"/>
      <c r="FW24" s="762"/>
      <c r="FX24" s="762"/>
      <c r="FY24" s="762"/>
      <c r="FZ24" s="762"/>
      <c r="GA24" s="762"/>
      <c r="GB24" s="762"/>
      <c r="GC24" s="762"/>
      <c r="GD24" s="762"/>
      <c r="GE24" s="762"/>
      <c r="GF24" s="762"/>
      <c r="GG24" s="762"/>
      <c r="GH24" s="762"/>
      <c r="GI24" s="762"/>
      <c r="GJ24" s="762"/>
      <c r="GK24" s="762"/>
      <c r="GL24" s="763"/>
    </row>
    <row r="25" spans="1:194" ht="3" customHeight="1">
      <c r="A25" s="774"/>
      <c r="B25" s="774"/>
      <c r="C25" s="774"/>
      <c r="D25" s="774"/>
      <c r="E25" s="774"/>
      <c r="F25" s="774"/>
      <c r="G25" s="774"/>
      <c r="H25" s="774"/>
      <c r="I25" s="774"/>
      <c r="J25" s="774"/>
      <c r="K25" s="774"/>
      <c r="L25" s="774"/>
      <c r="M25" s="774"/>
      <c r="N25" s="774"/>
      <c r="O25" s="774"/>
      <c r="P25" s="774"/>
      <c r="Q25" s="774"/>
      <c r="R25" s="775"/>
      <c r="S25" s="775"/>
      <c r="T25" s="775"/>
      <c r="U25" s="775"/>
      <c r="V25" s="775"/>
      <c r="W25" s="775"/>
      <c r="X25" s="775"/>
      <c r="Y25" s="775"/>
      <c r="Z25" s="775"/>
      <c r="AA25" s="775"/>
      <c r="AB25" s="775"/>
      <c r="AC25" s="775"/>
      <c r="AD25" s="775"/>
      <c r="AE25" s="775"/>
      <c r="AF25" s="775"/>
      <c r="AG25" s="775"/>
      <c r="AH25" s="775"/>
      <c r="AI25" s="775"/>
      <c r="AJ25" s="775"/>
      <c r="AK25" s="775"/>
      <c r="AL25" s="775"/>
      <c r="AM25" s="775"/>
      <c r="AN25" s="775"/>
      <c r="AO25" s="775"/>
      <c r="AP25" s="775"/>
      <c r="AQ25" s="775"/>
      <c r="AR25" s="775"/>
      <c r="AS25" s="775"/>
      <c r="AT25" s="775"/>
      <c r="AU25" s="775"/>
      <c r="AV25" s="775"/>
      <c r="AW25" s="775"/>
      <c r="AX25" s="775"/>
      <c r="AY25" s="775"/>
      <c r="AZ25" s="775"/>
      <c r="BA25" s="775"/>
      <c r="BB25" s="775"/>
      <c r="BC25" s="775"/>
      <c r="BD25" s="775"/>
      <c r="BE25" s="775"/>
      <c r="BF25" s="775"/>
      <c r="BG25" s="775"/>
      <c r="BH25" s="775"/>
      <c r="BI25" s="775"/>
      <c r="BJ25" s="775"/>
      <c r="BK25" s="775"/>
      <c r="BL25" s="775"/>
      <c r="BM25" s="775"/>
      <c r="BN25" s="775"/>
      <c r="BO25" s="775"/>
      <c r="BP25" s="775"/>
      <c r="BQ25" s="775"/>
      <c r="BR25" s="775"/>
      <c r="BS25" s="775"/>
      <c r="BT25" s="775"/>
      <c r="BU25" s="775"/>
      <c r="BV25" s="775"/>
      <c r="BW25" s="775"/>
      <c r="BX25" s="775"/>
      <c r="BY25" s="775"/>
      <c r="BZ25" s="775"/>
      <c r="CA25" s="775"/>
      <c r="CB25" s="775"/>
      <c r="CC25" s="775"/>
      <c r="CD25" s="775"/>
      <c r="CE25" s="775"/>
      <c r="CF25" s="775"/>
      <c r="CG25" s="775"/>
      <c r="CH25" s="775"/>
      <c r="CI25" s="775"/>
      <c r="CZ25" s="647"/>
      <c r="DA25" s="648"/>
      <c r="DB25" s="648"/>
      <c r="DC25" s="648"/>
      <c r="DD25" s="648"/>
      <c r="DE25" s="648"/>
      <c r="DF25" s="648"/>
      <c r="DG25" s="648"/>
      <c r="DH25" s="648"/>
      <c r="DI25" s="649"/>
      <c r="DJ25" s="761"/>
      <c r="DK25" s="762"/>
      <c r="DL25" s="762"/>
      <c r="DM25" s="762"/>
      <c r="DN25" s="762"/>
      <c r="DO25" s="762"/>
      <c r="DP25" s="762"/>
      <c r="DQ25" s="762"/>
      <c r="DR25" s="762"/>
      <c r="DS25" s="762"/>
      <c r="DT25" s="762"/>
      <c r="DU25" s="762"/>
      <c r="DV25" s="762"/>
      <c r="DW25" s="762"/>
      <c r="DX25" s="762"/>
      <c r="DY25" s="762"/>
      <c r="DZ25" s="762"/>
      <c r="EA25" s="762"/>
      <c r="EB25" s="762"/>
      <c r="EC25" s="762"/>
      <c r="ED25" s="762"/>
      <c r="EE25" s="762"/>
      <c r="EF25" s="762"/>
      <c r="EG25" s="762"/>
      <c r="EH25" s="762"/>
      <c r="EI25" s="762"/>
      <c r="EJ25" s="762"/>
      <c r="EK25" s="762"/>
      <c r="EL25" s="762"/>
      <c r="EM25" s="762"/>
      <c r="EN25" s="762"/>
      <c r="EO25" s="762"/>
      <c r="EP25" s="762"/>
      <c r="EQ25" s="762"/>
      <c r="ER25" s="762"/>
      <c r="ES25" s="762"/>
      <c r="ET25" s="762"/>
      <c r="EU25" s="762"/>
      <c r="EV25" s="762"/>
      <c r="EW25" s="762"/>
      <c r="EX25" s="762"/>
      <c r="EY25" s="762"/>
      <c r="EZ25" s="762"/>
      <c r="FA25" s="762"/>
      <c r="FB25" s="762"/>
      <c r="FC25" s="762"/>
      <c r="FD25" s="762"/>
      <c r="FE25" s="762"/>
      <c r="FF25" s="762"/>
      <c r="FG25" s="762"/>
      <c r="FH25" s="762"/>
      <c r="FI25" s="762"/>
      <c r="FJ25" s="762"/>
      <c r="FK25" s="762"/>
      <c r="FL25" s="762"/>
      <c r="FM25" s="762"/>
      <c r="FN25" s="762"/>
      <c r="FO25" s="762"/>
      <c r="FP25" s="762"/>
      <c r="FQ25" s="762"/>
      <c r="FR25" s="762"/>
      <c r="FS25" s="762"/>
      <c r="FT25" s="762"/>
      <c r="FU25" s="762"/>
      <c r="FV25" s="762"/>
      <c r="FW25" s="762"/>
      <c r="FX25" s="762"/>
      <c r="FY25" s="762"/>
      <c r="FZ25" s="762"/>
      <c r="GA25" s="762"/>
      <c r="GB25" s="762"/>
      <c r="GC25" s="762"/>
      <c r="GD25" s="762"/>
      <c r="GE25" s="762"/>
      <c r="GF25" s="762"/>
      <c r="GG25" s="762"/>
      <c r="GH25" s="762"/>
      <c r="GI25" s="762"/>
      <c r="GJ25" s="762"/>
      <c r="GK25" s="762"/>
      <c r="GL25" s="763"/>
    </row>
    <row r="26" spans="1:194" ht="3" customHeight="1">
      <c r="A26" s="774"/>
      <c r="B26" s="774"/>
      <c r="C26" s="774"/>
      <c r="D26" s="774"/>
      <c r="E26" s="774"/>
      <c r="F26" s="774"/>
      <c r="G26" s="774"/>
      <c r="H26" s="774"/>
      <c r="I26" s="774"/>
      <c r="J26" s="774"/>
      <c r="K26" s="774"/>
      <c r="L26" s="774"/>
      <c r="M26" s="774"/>
      <c r="N26" s="774"/>
      <c r="O26" s="774"/>
      <c r="P26" s="774"/>
      <c r="Q26" s="774"/>
      <c r="R26" s="775"/>
      <c r="S26" s="775"/>
      <c r="T26" s="775"/>
      <c r="U26" s="775"/>
      <c r="V26" s="775"/>
      <c r="W26" s="775"/>
      <c r="X26" s="775"/>
      <c r="Y26" s="775"/>
      <c r="Z26" s="775"/>
      <c r="AA26" s="775"/>
      <c r="AB26" s="775"/>
      <c r="AC26" s="775"/>
      <c r="AD26" s="775"/>
      <c r="AE26" s="775"/>
      <c r="AF26" s="775"/>
      <c r="AG26" s="775"/>
      <c r="AH26" s="775"/>
      <c r="AI26" s="775"/>
      <c r="AJ26" s="775"/>
      <c r="AK26" s="775"/>
      <c r="AL26" s="775"/>
      <c r="AM26" s="775"/>
      <c r="AN26" s="775"/>
      <c r="AO26" s="775"/>
      <c r="AP26" s="775"/>
      <c r="AQ26" s="775"/>
      <c r="AR26" s="775"/>
      <c r="AS26" s="775"/>
      <c r="AT26" s="775"/>
      <c r="AU26" s="775"/>
      <c r="AV26" s="775"/>
      <c r="AW26" s="775"/>
      <c r="AX26" s="775"/>
      <c r="AY26" s="775"/>
      <c r="AZ26" s="775"/>
      <c r="BA26" s="775"/>
      <c r="BB26" s="775"/>
      <c r="BC26" s="775"/>
      <c r="BD26" s="775"/>
      <c r="BE26" s="775"/>
      <c r="BF26" s="775"/>
      <c r="BG26" s="775"/>
      <c r="BH26" s="775"/>
      <c r="BI26" s="775"/>
      <c r="BJ26" s="775"/>
      <c r="BK26" s="775"/>
      <c r="BL26" s="775"/>
      <c r="BM26" s="775"/>
      <c r="BN26" s="775"/>
      <c r="BO26" s="775"/>
      <c r="BP26" s="775"/>
      <c r="BQ26" s="775"/>
      <c r="BR26" s="775"/>
      <c r="BS26" s="775"/>
      <c r="BT26" s="775"/>
      <c r="BU26" s="775"/>
      <c r="BV26" s="775"/>
      <c r="BW26" s="775"/>
      <c r="BX26" s="775"/>
      <c r="BY26" s="775"/>
      <c r="BZ26" s="775"/>
      <c r="CA26" s="775"/>
      <c r="CB26" s="775"/>
      <c r="CC26" s="775"/>
      <c r="CD26" s="775"/>
      <c r="CE26" s="775"/>
      <c r="CF26" s="775"/>
      <c r="CG26" s="775"/>
      <c r="CH26" s="775"/>
      <c r="CI26" s="775"/>
      <c r="CZ26" s="647"/>
      <c r="DA26" s="648"/>
      <c r="DB26" s="648"/>
      <c r="DC26" s="648"/>
      <c r="DD26" s="648"/>
      <c r="DE26" s="648"/>
      <c r="DF26" s="648"/>
      <c r="DG26" s="648"/>
      <c r="DH26" s="648"/>
      <c r="DI26" s="649"/>
      <c r="DJ26" s="761"/>
      <c r="DK26" s="762"/>
      <c r="DL26" s="762"/>
      <c r="DM26" s="762"/>
      <c r="DN26" s="762"/>
      <c r="DO26" s="762"/>
      <c r="DP26" s="762"/>
      <c r="DQ26" s="762"/>
      <c r="DR26" s="762"/>
      <c r="DS26" s="762"/>
      <c r="DT26" s="762"/>
      <c r="DU26" s="762"/>
      <c r="DV26" s="762"/>
      <c r="DW26" s="762"/>
      <c r="DX26" s="762"/>
      <c r="DY26" s="762"/>
      <c r="DZ26" s="762"/>
      <c r="EA26" s="762"/>
      <c r="EB26" s="762"/>
      <c r="EC26" s="762"/>
      <c r="ED26" s="762"/>
      <c r="EE26" s="762"/>
      <c r="EF26" s="762"/>
      <c r="EG26" s="762"/>
      <c r="EH26" s="762"/>
      <c r="EI26" s="762"/>
      <c r="EJ26" s="762"/>
      <c r="EK26" s="762"/>
      <c r="EL26" s="762"/>
      <c r="EM26" s="762"/>
      <c r="EN26" s="762"/>
      <c r="EO26" s="762"/>
      <c r="EP26" s="762"/>
      <c r="EQ26" s="762"/>
      <c r="ER26" s="762"/>
      <c r="ES26" s="762"/>
      <c r="ET26" s="762"/>
      <c r="EU26" s="762"/>
      <c r="EV26" s="762"/>
      <c r="EW26" s="762"/>
      <c r="EX26" s="762"/>
      <c r="EY26" s="762"/>
      <c r="EZ26" s="762"/>
      <c r="FA26" s="762"/>
      <c r="FB26" s="762"/>
      <c r="FC26" s="762"/>
      <c r="FD26" s="762"/>
      <c r="FE26" s="762"/>
      <c r="FF26" s="762"/>
      <c r="FG26" s="762"/>
      <c r="FH26" s="762"/>
      <c r="FI26" s="762"/>
      <c r="FJ26" s="762"/>
      <c r="FK26" s="762"/>
      <c r="FL26" s="762"/>
      <c r="FM26" s="762"/>
      <c r="FN26" s="762"/>
      <c r="FO26" s="762"/>
      <c r="FP26" s="762"/>
      <c r="FQ26" s="762"/>
      <c r="FR26" s="762"/>
      <c r="FS26" s="762"/>
      <c r="FT26" s="762"/>
      <c r="FU26" s="762"/>
      <c r="FV26" s="762"/>
      <c r="FW26" s="762"/>
      <c r="FX26" s="762"/>
      <c r="FY26" s="762"/>
      <c r="FZ26" s="762"/>
      <c r="GA26" s="762"/>
      <c r="GB26" s="762"/>
      <c r="GC26" s="762"/>
      <c r="GD26" s="762"/>
      <c r="GE26" s="762"/>
      <c r="GF26" s="762"/>
      <c r="GG26" s="762"/>
      <c r="GH26" s="762"/>
      <c r="GI26" s="762"/>
      <c r="GJ26" s="762"/>
      <c r="GK26" s="762"/>
      <c r="GL26" s="763"/>
    </row>
    <row r="27" spans="1:194" ht="3" customHeight="1">
      <c r="A27" s="774"/>
      <c r="B27" s="774"/>
      <c r="C27" s="774"/>
      <c r="D27" s="774"/>
      <c r="E27" s="774"/>
      <c r="F27" s="774"/>
      <c r="G27" s="774"/>
      <c r="H27" s="774"/>
      <c r="I27" s="774"/>
      <c r="J27" s="774"/>
      <c r="K27" s="774"/>
      <c r="L27" s="774"/>
      <c r="M27" s="774"/>
      <c r="N27" s="774"/>
      <c r="O27" s="774"/>
      <c r="P27" s="774"/>
      <c r="Q27" s="774"/>
      <c r="R27" s="775"/>
      <c r="S27" s="775"/>
      <c r="T27" s="775"/>
      <c r="U27" s="775"/>
      <c r="V27" s="775"/>
      <c r="W27" s="775"/>
      <c r="X27" s="775"/>
      <c r="Y27" s="775"/>
      <c r="Z27" s="775"/>
      <c r="AA27" s="775"/>
      <c r="AB27" s="775"/>
      <c r="AC27" s="775"/>
      <c r="AD27" s="775"/>
      <c r="AE27" s="775"/>
      <c r="AF27" s="775"/>
      <c r="AG27" s="775"/>
      <c r="AH27" s="775"/>
      <c r="AI27" s="775"/>
      <c r="AJ27" s="775"/>
      <c r="AK27" s="775"/>
      <c r="AL27" s="775"/>
      <c r="AM27" s="775"/>
      <c r="AN27" s="775"/>
      <c r="AO27" s="775"/>
      <c r="AP27" s="775"/>
      <c r="AQ27" s="775"/>
      <c r="AR27" s="775"/>
      <c r="AS27" s="775"/>
      <c r="AT27" s="775"/>
      <c r="AU27" s="775"/>
      <c r="AV27" s="775"/>
      <c r="AW27" s="775"/>
      <c r="AX27" s="775"/>
      <c r="AY27" s="775"/>
      <c r="AZ27" s="775"/>
      <c r="BA27" s="775"/>
      <c r="BB27" s="775"/>
      <c r="BC27" s="775"/>
      <c r="BD27" s="775"/>
      <c r="BE27" s="775"/>
      <c r="BF27" s="775"/>
      <c r="BG27" s="775"/>
      <c r="BH27" s="775"/>
      <c r="BI27" s="775"/>
      <c r="BJ27" s="775"/>
      <c r="BK27" s="775"/>
      <c r="BL27" s="775"/>
      <c r="BM27" s="775"/>
      <c r="BN27" s="775"/>
      <c r="BO27" s="775"/>
      <c r="BP27" s="775"/>
      <c r="BQ27" s="775"/>
      <c r="BR27" s="775"/>
      <c r="BS27" s="775"/>
      <c r="BT27" s="775"/>
      <c r="BU27" s="775"/>
      <c r="BV27" s="775"/>
      <c r="BW27" s="775"/>
      <c r="BX27" s="775"/>
      <c r="BY27" s="775"/>
      <c r="BZ27" s="775"/>
      <c r="CA27" s="775"/>
      <c r="CB27" s="775"/>
      <c r="CC27" s="775"/>
      <c r="CD27" s="775"/>
      <c r="CE27" s="775"/>
      <c r="CF27" s="775"/>
      <c r="CG27" s="775"/>
      <c r="CH27" s="775"/>
      <c r="CI27" s="775"/>
      <c r="CZ27" s="647"/>
      <c r="DA27" s="648"/>
      <c r="DB27" s="648"/>
      <c r="DC27" s="648"/>
      <c r="DD27" s="648"/>
      <c r="DE27" s="648"/>
      <c r="DF27" s="648"/>
      <c r="DG27" s="648"/>
      <c r="DH27" s="648"/>
      <c r="DI27" s="649"/>
      <c r="DJ27" s="761"/>
      <c r="DK27" s="762"/>
      <c r="DL27" s="762"/>
      <c r="DM27" s="762"/>
      <c r="DN27" s="762"/>
      <c r="DO27" s="762"/>
      <c r="DP27" s="762"/>
      <c r="DQ27" s="762"/>
      <c r="DR27" s="762"/>
      <c r="DS27" s="762"/>
      <c r="DT27" s="762"/>
      <c r="DU27" s="762"/>
      <c r="DV27" s="762"/>
      <c r="DW27" s="762"/>
      <c r="DX27" s="762"/>
      <c r="DY27" s="762"/>
      <c r="DZ27" s="762"/>
      <c r="EA27" s="762"/>
      <c r="EB27" s="762"/>
      <c r="EC27" s="762"/>
      <c r="ED27" s="762"/>
      <c r="EE27" s="762"/>
      <c r="EF27" s="762"/>
      <c r="EG27" s="762"/>
      <c r="EH27" s="762"/>
      <c r="EI27" s="762"/>
      <c r="EJ27" s="762"/>
      <c r="EK27" s="762"/>
      <c r="EL27" s="762"/>
      <c r="EM27" s="762"/>
      <c r="EN27" s="762"/>
      <c r="EO27" s="762"/>
      <c r="EP27" s="762"/>
      <c r="EQ27" s="762"/>
      <c r="ER27" s="762"/>
      <c r="ES27" s="762"/>
      <c r="ET27" s="762"/>
      <c r="EU27" s="762"/>
      <c r="EV27" s="762"/>
      <c r="EW27" s="762"/>
      <c r="EX27" s="762"/>
      <c r="EY27" s="762"/>
      <c r="EZ27" s="762"/>
      <c r="FA27" s="762"/>
      <c r="FB27" s="762"/>
      <c r="FC27" s="762"/>
      <c r="FD27" s="762"/>
      <c r="FE27" s="762"/>
      <c r="FF27" s="762"/>
      <c r="FG27" s="762"/>
      <c r="FH27" s="762"/>
      <c r="FI27" s="762"/>
      <c r="FJ27" s="762"/>
      <c r="FK27" s="762"/>
      <c r="FL27" s="762"/>
      <c r="FM27" s="762"/>
      <c r="FN27" s="762"/>
      <c r="FO27" s="762"/>
      <c r="FP27" s="762"/>
      <c r="FQ27" s="762"/>
      <c r="FR27" s="762"/>
      <c r="FS27" s="762"/>
      <c r="FT27" s="762"/>
      <c r="FU27" s="762"/>
      <c r="FV27" s="762"/>
      <c r="FW27" s="762"/>
      <c r="FX27" s="762"/>
      <c r="FY27" s="762"/>
      <c r="FZ27" s="762"/>
      <c r="GA27" s="762"/>
      <c r="GB27" s="762"/>
      <c r="GC27" s="762"/>
      <c r="GD27" s="762"/>
      <c r="GE27" s="762"/>
      <c r="GF27" s="762"/>
      <c r="GG27" s="762"/>
      <c r="GH27" s="762"/>
      <c r="GI27" s="762"/>
      <c r="GJ27" s="762"/>
      <c r="GK27" s="762"/>
      <c r="GL27" s="763"/>
    </row>
    <row r="28" spans="1:194" ht="3" customHeight="1">
      <c r="A28" s="774"/>
      <c r="B28" s="774"/>
      <c r="C28" s="774"/>
      <c r="D28" s="774"/>
      <c r="E28" s="774"/>
      <c r="F28" s="774"/>
      <c r="G28" s="774"/>
      <c r="H28" s="774"/>
      <c r="I28" s="774"/>
      <c r="J28" s="774"/>
      <c r="K28" s="774"/>
      <c r="L28" s="774"/>
      <c r="M28" s="774"/>
      <c r="N28" s="774"/>
      <c r="O28" s="774"/>
      <c r="P28" s="774"/>
      <c r="Q28" s="774"/>
      <c r="R28" s="775"/>
      <c r="S28" s="775"/>
      <c r="T28" s="775"/>
      <c r="U28" s="775"/>
      <c r="V28" s="775"/>
      <c r="W28" s="775"/>
      <c r="X28" s="775"/>
      <c r="Y28" s="775"/>
      <c r="Z28" s="775"/>
      <c r="AA28" s="775"/>
      <c r="AB28" s="775"/>
      <c r="AC28" s="775"/>
      <c r="AD28" s="775"/>
      <c r="AE28" s="775"/>
      <c r="AF28" s="775"/>
      <c r="AG28" s="775"/>
      <c r="AH28" s="775"/>
      <c r="AI28" s="775"/>
      <c r="AJ28" s="775"/>
      <c r="AK28" s="775"/>
      <c r="AL28" s="775"/>
      <c r="AM28" s="775"/>
      <c r="AN28" s="775"/>
      <c r="AO28" s="775"/>
      <c r="AP28" s="775"/>
      <c r="AQ28" s="775"/>
      <c r="AR28" s="775"/>
      <c r="AS28" s="775"/>
      <c r="AT28" s="775"/>
      <c r="AU28" s="775"/>
      <c r="AV28" s="775"/>
      <c r="AW28" s="775"/>
      <c r="AX28" s="775"/>
      <c r="AY28" s="775"/>
      <c r="AZ28" s="775"/>
      <c r="BA28" s="775"/>
      <c r="BB28" s="775"/>
      <c r="BC28" s="775"/>
      <c r="BD28" s="775"/>
      <c r="BE28" s="775"/>
      <c r="BF28" s="775"/>
      <c r="BG28" s="775"/>
      <c r="BH28" s="775"/>
      <c r="BI28" s="775"/>
      <c r="BJ28" s="775"/>
      <c r="BK28" s="775"/>
      <c r="BL28" s="775"/>
      <c r="BM28" s="775"/>
      <c r="BN28" s="775"/>
      <c r="BO28" s="775"/>
      <c r="BP28" s="775"/>
      <c r="BQ28" s="775"/>
      <c r="BR28" s="775"/>
      <c r="BS28" s="775"/>
      <c r="BT28" s="775"/>
      <c r="BU28" s="775"/>
      <c r="BV28" s="775"/>
      <c r="BW28" s="775"/>
      <c r="BX28" s="775"/>
      <c r="BY28" s="775"/>
      <c r="BZ28" s="775"/>
      <c r="CA28" s="775"/>
      <c r="CB28" s="775"/>
      <c r="CC28" s="775"/>
      <c r="CD28" s="775"/>
      <c r="CE28" s="775"/>
      <c r="CF28" s="775"/>
      <c r="CG28" s="775"/>
      <c r="CH28" s="775"/>
      <c r="CI28" s="775"/>
      <c r="CZ28" s="647"/>
      <c r="DA28" s="648"/>
      <c r="DB28" s="648"/>
      <c r="DC28" s="648"/>
      <c r="DD28" s="648"/>
      <c r="DE28" s="648"/>
      <c r="DF28" s="648"/>
      <c r="DG28" s="648"/>
      <c r="DH28" s="648"/>
      <c r="DI28" s="649"/>
      <c r="DJ28" s="761"/>
      <c r="DK28" s="762"/>
      <c r="DL28" s="762"/>
      <c r="DM28" s="762"/>
      <c r="DN28" s="762"/>
      <c r="DO28" s="762"/>
      <c r="DP28" s="762"/>
      <c r="DQ28" s="762"/>
      <c r="DR28" s="762"/>
      <c r="DS28" s="762"/>
      <c r="DT28" s="762"/>
      <c r="DU28" s="762"/>
      <c r="DV28" s="762"/>
      <c r="DW28" s="762"/>
      <c r="DX28" s="762"/>
      <c r="DY28" s="762"/>
      <c r="DZ28" s="762"/>
      <c r="EA28" s="762"/>
      <c r="EB28" s="762"/>
      <c r="EC28" s="762"/>
      <c r="ED28" s="762"/>
      <c r="EE28" s="762"/>
      <c r="EF28" s="762"/>
      <c r="EG28" s="762"/>
      <c r="EH28" s="762"/>
      <c r="EI28" s="762"/>
      <c r="EJ28" s="762"/>
      <c r="EK28" s="762"/>
      <c r="EL28" s="762"/>
      <c r="EM28" s="762"/>
      <c r="EN28" s="762"/>
      <c r="EO28" s="762"/>
      <c r="EP28" s="762"/>
      <c r="EQ28" s="762"/>
      <c r="ER28" s="762"/>
      <c r="ES28" s="762"/>
      <c r="ET28" s="762"/>
      <c r="EU28" s="762"/>
      <c r="EV28" s="762"/>
      <c r="EW28" s="762"/>
      <c r="EX28" s="762"/>
      <c r="EY28" s="762"/>
      <c r="EZ28" s="762"/>
      <c r="FA28" s="762"/>
      <c r="FB28" s="762"/>
      <c r="FC28" s="762"/>
      <c r="FD28" s="762"/>
      <c r="FE28" s="762"/>
      <c r="FF28" s="762"/>
      <c r="FG28" s="762"/>
      <c r="FH28" s="762"/>
      <c r="FI28" s="762"/>
      <c r="FJ28" s="762"/>
      <c r="FK28" s="762"/>
      <c r="FL28" s="762"/>
      <c r="FM28" s="762"/>
      <c r="FN28" s="762"/>
      <c r="FO28" s="762"/>
      <c r="FP28" s="762"/>
      <c r="FQ28" s="762"/>
      <c r="FR28" s="762"/>
      <c r="FS28" s="762"/>
      <c r="FT28" s="762"/>
      <c r="FU28" s="762"/>
      <c r="FV28" s="762"/>
      <c r="FW28" s="762"/>
      <c r="FX28" s="762"/>
      <c r="FY28" s="762"/>
      <c r="FZ28" s="762"/>
      <c r="GA28" s="762"/>
      <c r="GB28" s="762"/>
      <c r="GC28" s="762"/>
      <c r="GD28" s="762"/>
      <c r="GE28" s="762"/>
      <c r="GF28" s="762"/>
      <c r="GG28" s="762"/>
      <c r="GH28" s="762"/>
      <c r="GI28" s="762"/>
      <c r="GJ28" s="762"/>
      <c r="GK28" s="762"/>
      <c r="GL28" s="763"/>
    </row>
    <row r="29" spans="1:194" ht="3" customHeight="1">
      <c r="A29" s="774"/>
      <c r="B29" s="774"/>
      <c r="C29" s="774"/>
      <c r="D29" s="774"/>
      <c r="E29" s="774"/>
      <c r="F29" s="774"/>
      <c r="G29" s="774"/>
      <c r="H29" s="774"/>
      <c r="I29" s="774"/>
      <c r="J29" s="774"/>
      <c r="K29" s="774"/>
      <c r="L29" s="774"/>
      <c r="M29" s="774"/>
      <c r="N29" s="774"/>
      <c r="O29" s="774"/>
      <c r="P29" s="774"/>
      <c r="Q29" s="774"/>
      <c r="R29" s="775"/>
      <c r="S29" s="775"/>
      <c r="T29" s="775"/>
      <c r="U29" s="775"/>
      <c r="V29" s="775"/>
      <c r="W29" s="775"/>
      <c r="X29" s="775"/>
      <c r="Y29" s="775"/>
      <c r="Z29" s="775"/>
      <c r="AA29" s="775"/>
      <c r="AB29" s="775"/>
      <c r="AC29" s="775"/>
      <c r="AD29" s="775"/>
      <c r="AE29" s="775"/>
      <c r="AF29" s="775"/>
      <c r="AG29" s="775"/>
      <c r="AH29" s="775"/>
      <c r="AI29" s="775"/>
      <c r="AJ29" s="775"/>
      <c r="AK29" s="775"/>
      <c r="AL29" s="775"/>
      <c r="AM29" s="775"/>
      <c r="AN29" s="775"/>
      <c r="AO29" s="775"/>
      <c r="AP29" s="775"/>
      <c r="AQ29" s="775"/>
      <c r="AR29" s="775"/>
      <c r="AS29" s="775"/>
      <c r="AT29" s="775"/>
      <c r="AU29" s="775"/>
      <c r="AV29" s="775"/>
      <c r="AW29" s="775"/>
      <c r="AX29" s="775"/>
      <c r="AY29" s="775"/>
      <c r="AZ29" s="775"/>
      <c r="BA29" s="775"/>
      <c r="BB29" s="775"/>
      <c r="BC29" s="775"/>
      <c r="BD29" s="775"/>
      <c r="BE29" s="775"/>
      <c r="BF29" s="775"/>
      <c r="BG29" s="775"/>
      <c r="BH29" s="775"/>
      <c r="BI29" s="775"/>
      <c r="BJ29" s="775"/>
      <c r="BK29" s="775"/>
      <c r="BL29" s="775"/>
      <c r="BM29" s="775"/>
      <c r="BN29" s="775"/>
      <c r="BO29" s="775"/>
      <c r="BP29" s="775"/>
      <c r="BQ29" s="775"/>
      <c r="BR29" s="775"/>
      <c r="BS29" s="775"/>
      <c r="BT29" s="775"/>
      <c r="BU29" s="775"/>
      <c r="BV29" s="775"/>
      <c r="BW29" s="775"/>
      <c r="BX29" s="775"/>
      <c r="BY29" s="775"/>
      <c r="BZ29" s="775"/>
      <c r="CA29" s="775"/>
      <c r="CB29" s="775"/>
      <c r="CC29" s="775"/>
      <c r="CD29" s="775"/>
      <c r="CE29" s="775"/>
      <c r="CF29" s="775"/>
      <c r="CG29" s="775"/>
      <c r="CH29" s="775"/>
      <c r="CI29" s="775"/>
      <c r="CZ29" s="647"/>
      <c r="DA29" s="648"/>
      <c r="DB29" s="648"/>
      <c r="DC29" s="648"/>
      <c r="DD29" s="648"/>
      <c r="DE29" s="648"/>
      <c r="DF29" s="648"/>
      <c r="DG29" s="648"/>
      <c r="DH29" s="648"/>
      <c r="DI29" s="649"/>
      <c r="DJ29" s="487"/>
      <c r="FD29" s="764" t="str">
        <f>"（TEL "&amp;工事情報入力!C31&amp;"）"</f>
        <v>（TEL ）</v>
      </c>
      <c r="FE29" s="764"/>
      <c r="FF29" s="764"/>
      <c r="FG29" s="764"/>
      <c r="FH29" s="764"/>
      <c r="FI29" s="764"/>
      <c r="FJ29" s="764"/>
      <c r="FK29" s="764"/>
      <c r="FL29" s="764"/>
      <c r="FM29" s="764"/>
      <c r="FN29" s="764"/>
      <c r="FO29" s="764"/>
      <c r="FP29" s="764"/>
      <c r="FQ29" s="764"/>
      <c r="FR29" s="764"/>
      <c r="FS29" s="764"/>
      <c r="FT29" s="764"/>
      <c r="FU29" s="764"/>
      <c r="FV29" s="764"/>
      <c r="FW29" s="764"/>
      <c r="FX29" s="764"/>
      <c r="FY29" s="764"/>
      <c r="FZ29" s="764"/>
      <c r="GA29" s="764"/>
      <c r="GB29" s="764"/>
      <c r="GC29" s="764"/>
      <c r="GD29" s="764"/>
      <c r="GE29" s="764"/>
      <c r="GF29" s="764"/>
      <c r="GG29" s="764"/>
      <c r="GH29" s="764"/>
      <c r="GI29" s="764"/>
      <c r="GJ29" s="764"/>
      <c r="GK29" s="764"/>
      <c r="GL29" s="765"/>
    </row>
    <row r="30" spans="1:194" ht="3" customHeight="1">
      <c r="A30" s="774"/>
      <c r="B30" s="774"/>
      <c r="C30" s="774"/>
      <c r="D30" s="774"/>
      <c r="E30" s="774"/>
      <c r="F30" s="774"/>
      <c r="G30" s="774"/>
      <c r="H30" s="774"/>
      <c r="I30" s="774"/>
      <c r="J30" s="774"/>
      <c r="K30" s="774"/>
      <c r="L30" s="774"/>
      <c r="M30" s="774"/>
      <c r="N30" s="774"/>
      <c r="O30" s="774"/>
      <c r="P30" s="774"/>
      <c r="Q30" s="774"/>
      <c r="R30" s="775"/>
      <c r="S30" s="775"/>
      <c r="T30" s="775"/>
      <c r="U30" s="775"/>
      <c r="V30" s="775"/>
      <c r="W30" s="775"/>
      <c r="X30" s="775"/>
      <c r="Y30" s="775"/>
      <c r="Z30" s="775"/>
      <c r="AA30" s="775"/>
      <c r="AB30" s="775"/>
      <c r="AC30" s="775"/>
      <c r="AD30" s="775"/>
      <c r="AE30" s="775"/>
      <c r="AF30" s="775"/>
      <c r="AG30" s="775"/>
      <c r="AH30" s="775"/>
      <c r="AI30" s="775"/>
      <c r="AJ30" s="775"/>
      <c r="AK30" s="775"/>
      <c r="AL30" s="775"/>
      <c r="AM30" s="775"/>
      <c r="AN30" s="775"/>
      <c r="AO30" s="775"/>
      <c r="AP30" s="775"/>
      <c r="AQ30" s="775"/>
      <c r="AR30" s="775"/>
      <c r="AS30" s="775"/>
      <c r="AT30" s="775"/>
      <c r="AU30" s="775"/>
      <c r="AV30" s="775"/>
      <c r="AW30" s="775"/>
      <c r="AX30" s="775"/>
      <c r="AY30" s="775"/>
      <c r="AZ30" s="775"/>
      <c r="BA30" s="775"/>
      <c r="BB30" s="775"/>
      <c r="BC30" s="775"/>
      <c r="BD30" s="775"/>
      <c r="BE30" s="775"/>
      <c r="BF30" s="775"/>
      <c r="BG30" s="775"/>
      <c r="BH30" s="775"/>
      <c r="BI30" s="775"/>
      <c r="BJ30" s="775"/>
      <c r="BK30" s="775"/>
      <c r="BL30" s="775"/>
      <c r="BM30" s="775"/>
      <c r="BN30" s="775"/>
      <c r="BO30" s="775"/>
      <c r="BP30" s="775"/>
      <c r="BQ30" s="775"/>
      <c r="BR30" s="775"/>
      <c r="BS30" s="775"/>
      <c r="BT30" s="775"/>
      <c r="BU30" s="775"/>
      <c r="BV30" s="775"/>
      <c r="BW30" s="775"/>
      <c r="BX30" s="775"/>
      <c r="BY30" s="775"/>
      <c r="BZ30" s="775"/>
      <c r="CA30" s="775"/>
      <c r="CB30" s="775"/>
      <c r="CC30" s="775"/>
      <c r="CD30" s="775"/>
      <c r="CE30" s="775"/>
      <c r="CF30" s="775"/>
      <c r="CG30" s="775"/>
      <c r="CH30" s="775"/>
      <c r="CI30" s="775"/>
      <c r="CZ30" s="647"/>
      <c r="DA30" s="648"/>
      <c r="DB30" s="648"/>
      <c r="DC30" s="648"/>
      <c r="DD30" s="648"/>
      <c r="DE30" s="648"/>
      <c r="DF30" s="648"/>
      <c r="DG30" s="648"/>
      <c r="DH30" s="648"/>
      <c r="DI30" s="649"/>
      <c r="DJ30" s="487"/>
      <c r="FD30" s="764"/>
      <c r="FE30" s="764"/>
      <c r="FF30" s="764"/>
      <c r="FG30" s="764"/>
      <c r="FH30" s="764"/>
      <c r="FI30" s="764"/>
      <c r="FJ30" s="764"/>
      <c r="FK30" s="764"/>
      <c r="FL30" s="764"/>
      <c r="FM30" s="764"/>
      <c r="FN30" s="764"/>
      <c r="FO30" s="764"/>
      <c r="FP30" s="764"/>
      <c r="FQ30" s="764"/>
      <c r="FR30" s="764"/>
      <c r="FS30" s="764"/>
      <c r="FT30" s="764"/>
      <c r="FU30" s="764"/>
      <c r="FV30" s="764"/>
      <c r="FW30" s="764"/>
      <c r="FX30" s="764"/>
      <c r="FY30" s="764"/>
      <c r="FZ30" s="764"/>
      <c r="GA30" s="764"/>
      <c r="GB30" s="764"/>
      <c r="GC30" s="764"/>
      <c r="GD30" s="764"/>
      <c r="GE30" s="764"/>
      <c r="GF30" s="764"/>
      <c r="GG30" s="764"/>
      <c r="GH30" s="764"/>
      <c r="GI30" s="764"/>
      <c r="GJ30" s="764"/>
      <c r="GK30" s="764"/>
      <c r="GL30" s="765"/>
    </row>
    <row r="31" spans="1:194" ht="3" customHeight="1">
      <c r="A31" s="774"/>
      <c r="B31" s="774"/>
      <c r="C31" s="774"/>
      <c r="D31" s="774"/>
      <c r="E31" s="774"/>
      <c r="F31" s="774"/>
      <c r="G31" s="774"/>
      <c r="H31" s="774"/>
      <c r="I31" s="774"/>
      <c r="J31" s="774"/>
      <c r="K31" s="774"/>
      <c r="L31" s="774"/>
      <c r="M31" s="774"/>
      <c r="N31" s="774"/>
      <c r="O31" s="774"/>
      <c r="P31" s="774"/>
      <c r="Q31" s="774"/>
      <c r="R31" s="776"/>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6"/>
      <c r="BJ31" s="776"/>
      <c r="BK31" s="776"/>
      <c r="BL31" s="776"/>
      <c r="BM31" s="776"/>
      <c r="BN31" s="776"/>
      <c r="BO31" s="776"/>
      <c r="BP31" s="776"/>
      <c r="BQ31" s="776"/>
      <c r="BR31" s="776"/>
      <c r="BS31" s="776"/>
      <c r="BT31" s="776"/>
      <c r="BU31" s="776"/>
      <c r="BV31" s="776"/>
      <c r="BW31" s="776"/>
      <c r="BX31" s="776"/>
      <c r="BY31" s="776"/>
      <c r="BZ31" s="776"/>
      <c r="CA31" s="776"/>
      <c r="CB31" s="776"/>
      <c r="CC31" s="776"/>
      <c r="CD31" s="776"/>
      <c r="CE31" s="776"/>
      <c r="CF31" s="776"/>
      <c r="CG31" s="776"/>
      <c r="CH31" s="776"/>
      <c r="CI31" s="776"/>
      <c r="CZ31" s="647"/>
      <c r="DA31" s="648"/>
      <c r="DB31" s="648"/>
      <c r="DC31" s="648"/>
      <c r="DD31" s="648"/>
      <c r="DE31" s="648"/>
      <c r="DF31" s="648"/>
      <c r="DG31" s="648"/>
      <c r="DH31" s="648"/>
      <c r="DI31" s="649"/>
      <c r="DJ31" s="487"/>
      <c r="FD31" s="764"/>
      <c r="FE31" s="764"/>
      <c r="FF31" s="764"/>
      <c r="FG31" s="764"/>
      <c r="FH31" s="764"/>
      <c r="FI31" s="764"/>
      <c r="FJ31" s="764"/>
      <c r="FK31" s="764"/>
      <c r="FL31" s="764"/>
      <c r="FM31" s="764"/>
      <c r="FN31" s="764"/>
      <c r="FO31" s="764"/>
      <c r="FP31" s="764"/>
      <c r="FQ31" s="764"/>
      <c r="FR31" s="764"/>
      <c r="FS31" s="764"/>
      <c r="FT31" s="764"/>
      <c r="FU31" s="764"/>
      <c r="FV31" s="764"/>
      <c r="FW31" s="764"/>
      <c r="FX31" s="764"/>
      <c r="FY31" s="764"/>
      <c r="FZ31" s="764"/>
      <c r="GA31" s="764"/>
      <c r="GB31" s="764"/>
      <c r="GC31" s="764"/>
      <c r="GD31" s="764"/>
      <c r="GE31" s="764"/>
      <c r="GF31" s="764"/>
      <c r="GG31" s="764"/>
      <c r="GH31" s="764"/>
      <c r="GI31" s="764"/>
      <c r="GJ31" s="764"/>
      <c r="GK31" s="764"/>
      <c r="GL31" s="765"/>
    </row>
    <row r="32" spans="1:194" ht="3" customHeight="1">
      <c r="CZ32" s="650"/>
      <c r="DA32" s="651"/>
      <c r="DB32" s="651"/>
      <c r="DC32" s="651"/>
      <c r="DD32" s="651"/>
      <c r="DE32" s="651"/>
      <c r="DF32" s="651"/>
      <c r="DG32" s="651"/>
      <c r="DH32" s="651"/>
      <c r="DI32" s="652"/>
      <c r="DJ32" s="488"/>
      <c r="DK32" s="489"/>
      <c r="DL32" s="489"/>
      <c r="DM32" s="489"/>
      <c r="DN32" s="489"/>
      <c r="DO32" s="489"/>
      <c r="DP32" s="489"/>
      <c r="DQ32" s="489"/>
      <c r="DR32" s="489"/>
      <c r="DS32" s="489"/>
      <c r="DT32" s="489"/>
      <c r="DU32" s="489"/>
      <c r="DV32" s="489"/>
      <c r="DW32" s="489"/>
      <c r="DX32" s="489"/>
      <c r="DY32" s="489"/>
      <c r="DZ32" s="489"/>
      <c r="EA32" s="489"/>
      <c r="EB32" s="489"/>
      <c r="EC32" s="489"/>
      <c r="ED32" s="489"/>
      <c r="EE32" s="489"/>
      <c r="EF32" s="489"/>
      <c r="EG32" s="489"/>
      <c r="EH32" s="489"/>
      <c r="EI32" s="489"/>
      <c r="EJ32" s="489"/>
      <c r="EK32" s="489"/>
      <c r="EL32" s="489"/>
      <c r="EM32" s="489"/>
      <c r="EN32" s="489"/>
      <c r="EO32" s="489"/>
      <c r="EP32" s="489"/>
      <c r="EQ32" s="489"/>
      <c r="ER32" s="489"/>
      <c r="ES32" s="489"/>
      <c r="ET32" s="489"/>
      <c r="EU32" s="489"/>
      <c r="EV32" s="489"/>
      <c r="EW32" s="489"/>
      <c r="EX32" s="489"/>
      <c r="EY32" s="489"/>
      <c r="EZ32" s="489"/>
      <c r="FA32" s="489"/>
      <c r="FB32" s="489"/>
      <c r="FC32" s="489"/>
      <c r="FD32" s="766"/>
      <c r="FE32" s="766"/>
      <c r="FF32" s="766"/>
      <c r="FG32" s="766"/>
      <c r="FH32" s="766"/>
      <c r="FI32" s="766"/>
      <c r="FJ32" s="766"/>
      <c r="FK32" s="766"/>
      <c r="FL32" s="766"/>
      <c r="FM32" s="766"/>
      <c r="FN32" s="766"/>
      <c r="FO32" s="766"/>
      <c r="FP32" s="766"/>
      <c r="FQ32" s="766"/>
      <c r="FR32" s="766"/>
      <c r="FS32" s="766"/>
      <c r="FT32" s="766"/>
      <c r="FU32" s="766"/>
      <c r="FV32" s="766"/>
      <c r="FW32" s="766"/>
      <c r="FX32" s="766"/>
      <c r="FY32" s="766"/>
      <c r="FZ32" s="766"/>
      <c r="GA32" s="766"/>
      <c r="GB32" s="766"/>
      <c r="GC32" s="766"/>
      <c r="GD32" s="766"/>
      <c r="GE32" s="766"/>
      <c r="GF32" s="766"/>
      <c r="GG32" s="766"/>
      <c r="GH32" s="766"/>
      <c r="GI32" s="766"/>
      <c r="GJ32" s="766"/>
      <c r="GK32" s="766"/>
      <c r="GL32" s="767"/>
    </row>
    <row r="33" spans="4:194" ht="3" customHeight="1">
      <c r="D33" s="644" t="s">
        <v>229</v>
      </c>
      <c r="E33" s="645"/>
      <c r="F33" s="645"/>
      <c r="G33" s="645"/>
      <c r="H33" s="645"/>
      <c r="I33" s="645"/>
      <c r="J33" s="645"/>
      <c r="K33" s="645"/>
      <c r="L33" s="645"/>
      <c r="M33" s="646"/>
      <c r="N33" s="662" t="s">
        <v>227</v>
      </c>
      <c r="O33" s="645"/>
      <c r="P33" s="645"/>
      <c r="Q33" s="645"/>
      <c r="R33" s="645"/>
      <c r="S33" s="645"/>
      <c r="T33" s="645"/>
      <c r="U33" s="645"/>
      <c r="V33" s="645"/>
      <c r="W33" s="645"/>
      <c r="X33" s="645"/>
      <c r="Y33" s="645"/>
      <c r="Z33" s="645"/>
      <c r="AA33" s="645"/>
      <c r="AB33" s="645"/>
      <c r="AC33" s="645"/>
      <c r="AD33" s="645"/>
      <c r="AE33" s="645"/>
      <c r="AF33" s="645"/>
      <c r="AG33" s="645"/>
      <c r="AH33" s="645"/>
      <c r="AI33" s="645"/>
      <c r="AJ33" s="645"/>
      <c r="AK33" s="645"/>
      <c r="AL33" s="645"/>
      <c r="AM33" s="645"/>
      <c r="AN33" s="645"/>
      <c r="AO33" s="645"/>
      <c r="AP33" s="645"/>
      <c r="AQ33" s="645"/>
      <c r="AR33" s="645"/>
      <c r="AS33" s="645"/>
      <c r="AT33" s="645"/>
      <c r="AU33" s="645"/>
      <c r="AV33" s="645"/>
      <c r="AW33" s="645"/>
      <c r="AX33" s="645"/>
      <c r="AY33" s="645"/>
      <c r="AZ33" s="645"/>
      <c r="BA33" s="645"/>
      <c r="BB33" s="646"/>
      <c r="BC33" s="662" t="s">
        <v>228</v>
      </c>
      <c r="BD33" s="645"/>
      <c r="BE33" s="645"/>
      <c r="BF33" s="645"/>
      <c r="BG33" s="645"/>
      <c r="BH33" s="645"/>
      <c r="BI33" s="645"/>
      <c r="BJ33" s="645"/>
      <c r="BK33" s="645"/>
      <c r="BL33" s="645"/>
      <c r="BM33" s="645"/>
      <c r="BN33" s="645"/>
      <c r="BO33" s="645"/>
      <c r="BP33" s="645"/>
      <c r="BQ33" s="645"/>
      <c r="BR33" s="645"/>
      <c r="BS33" s="645"/>
      <c r="BT33" s="645"/>
      <c r="BU33" s="645"/>
      <c r="BV33" s="645"/>
      <c r="BW33" s="645"/>
      <c r="BX33" s="645"/>
      <c r="BY33" s="645"/>
      <c r="BZ33" s="645"/>
      <c r="CA33" s="646"/>
      <c r="CB33" s="662" t="s">
        <v>10</v>
      </c>
      <c r="CC33" s="645"/>
      <c r="CD33" s="645"/>
      <c r="CE33" s="645"/>
      <c r="CF33" s="645"/>
      <c r="CG33" s="645"/>
      <c r="CH33" s="645"/>
      <c r="CI33" s="645"/>
      <c r="CJ33" s="645"/>
      <c r="CK33" s="645"/>
      <c r="CL33" s="645"/>
      <c r="CM33" s="645"/>
      <c r="CN33" s="645"/>
      <c r="CO33" s="645"/>
      <c r="CP33" s="646"/>
      <c r="CZ33" s="644" t="s">
        <v>260</v>
      </c>
      <c r="DA33" s="645"/>
      <c r="DB33" s="645"/>
      <c r="DC33" s="645"/>
      <c r="DD33" s="645"/>
      <c r="DE33" s="645"/>
      <c r="DF33" s="645"/>
      <c r="DG33" s="645"/>
      <c r="DH33" s="645"/>
      <c r="DI33" s="646"/>
      <c r="DJ33" s="768" t="str">
        <f>工事情報入力!C6</f>
        <v>道路改良工事・道路橋りょう改築工事合併工事（●●・Ｒ▲-▲）（週休２日）</v>
      </c>
      <c r="DK33" s="759"/>
      <c r="DL33" s="759"/>
      <c r="DM33" s="759"/>
      <c r="DN33" s="759"/>
      <c r="DO33" s="759"/>
      <c r="DP33" s="759"/>
      <c r="DQ33" s="759"/>
      <c r="DR33" s="759"/>
      <c r="DS33" s="759"/>
      <c r="DT33" s="759"/>
      <c r="DU33" s="759"/>
      <c r="DV33" s="759"/>
      <c r="DW33" s="759"/>
      <c r="DX33" s="759"/>
      <c r="DY33" s="759"/>
      <c r="DZ33" s="759"/>
      <c r="EA33" s="759"/>
      <c r="EB33" s="759"/>
      <c r="EC33" s="759"/>
      <c r="ED33" s="759"/>
      <c r="EE33" s="759"/>
      <c r="EF33" s="759"/>
      <c r="EG33" s="759"/>
      <c r="EH33" s="759"/>
      <c r="EI33" s="759"/>
      <c r="EJ33" s="759"/>
      <c r="EK33" s="759"/>
      <c r="EL33" s="759"/>
      <c r="EM33" s="759"/>
      <c r="EN33" s="759"/>
      <c r="EO33" s="759"/>
      <c r="EP33" s="759"/>
      <c r="EQ33" s="759"/>
      <c r="ER33" s="759"/>
      <c r="ES33" s="759"/>
      <c r="ET33" s="759"/>
      <c r="EU33" s="759"/>
      <c r="EV33" s="759"/>
      <c r="EW33" s="759"/>
      <c r="EX33" s="759"/>
      <c r="EY33" s="759"/>
      <c r="EZ33" s="759"/>
      <c r="FA33" s="759"/>
      <c r="FB33" s="759"/>
      <c r="FC33" s="759"/>
      <c r="FD33" s="759"/>
      <c r="FE33" s="759"/>
      <c r="FF33" s="759"/>
      <c r="FG33" s="759"/>
      <c r="FH33" s="759"/>
      <c r="FI33" s="759"/>
      <c r="FJ33" s="759"/>
      <c r="FK33" s="759"/>
      <c r="FL33" s="759"/>
      <c r="FM33" s="759"/>
      <c r="FN33" s="759"/>
      <c r="FO33" s="759"/>
      <c r="FP33" s="759"/>
      <c r="FQ33" s="759"/>
      <c r="FR33" s="759"/>
      <c r="FS33" s="759"/>
      <c r="FT33" s="759"/>
      <c r="FU33" s="759"/>
      <c r="FV33" s="759"/>
      <c r="FW33" s="759"/>
      <c r="FX33" s="759"/>
      <c r="FY33" s="759"/>
      <c r="FZ33" s="759"/>
      <c r="GA33" s="759"/>
      <c r="GB33" s="759"/>
      <c r="GC33" s="759"/>
      <c r="GD33" s="759"/>
      <c r="GE33" s="759"/>
      <c r="GF33" s="759"/>
      <c r="GG33" s="759"/>
      <c r="GH33" s="759"/>
      <c r="GI33" s="759"/>
      <c r="GJ33" s="759"/>
      <c r="GK33" s="759"/>
      <c r="GL33" s="760"/>
    </row>
    <row r="34" spans="4:194" ht="3" customHeight="1">
      <c r="D34" s="647"/>
      <c r="E34" s="648"/>
      <c r="F34" s="648"/>
      <c r="G34" s="648"/>
      <c r="H34" s="648"/>
      <c r="I34" s="648"/>
      <c r="J34" s="648"/>
      <c r="K34" s="648"/>
      <c r="L34" s="648"/>
      <c r="M34" s="649"/>
      <c r="N34" s="647"/>
      <c r="O34" s="648"/>
      <c r="P34" s="648"/>
      <c r="Q34" s="648"/>
      <c r="R34" s="648"/>
      <c r="S34" s="648"/>
      <c r="T34" s="648"/>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9"/>
      <c r="BC34" s="647"/>
      <c r="BD34" s="648"/>
      <c r="BE34" s="648"/>
      <c r="BF34" s="648"/>
      <c r="BG34" s="648"/>
      <c r="BH34" s="648"/>
      <c r="BI34" s="648"/>
      <c r="BJ34" s="648"/>
      <c r="BK34" s="648"/>
      <c r="BL34" s="648"/>
      <c r="BM34" s="648"/>
      <c r="BN34" s="648"/>
      <c r="BO34" s="648"/>
      <c r="BP34" s="648"/>
      <c r="BQ34" s="648"/>
      <c r="BR34" s="648"/>
      <c r="BS34" s="648"/>
      <c r="BT34" s="648"/>
      <c r="BU34" s="648"/>
      <c r="BV34" s="648"/>
      <c r="BW34" s="648"/>
      <c r="BX34" s="648"/>
      <c r="BY34" s="648"/>
      <c r="BZ34" s="648"/>
      <c r="CA34" s="649"/>
      <c r="CB34" s="647"/>
      <c r="CC34" s="648"/>
      <c r="CD34" s="648"/>
      <c r="CE34" s="648"/>
      <c r="CF34" s="648"/>
      <c r="CG34" s="648"/>
      <c r="CH34" s="648"/>
      <c r="CI34" s="648"/>
      <c r="CJ34" s="648"/>
      <c r="CK34" s="648"/>
      <c r="CL34" s="648"/>
      <c r="CM34" s="648"/>
      <c r="CN34" s="648"/>
      <c r="CO34" s="648"/>
      <c r="CP34" s="649"/>
      <c r="CZ34" s="647"/>
      <c r="DA34" s="648"/>
      <c r="DB34" s="648"/>
      <c r="DC34" s="648"/>
      <c r="DD34" s="648"/>
      <c r="DE34" s="648"/>
      <c r="DF34" s="648"/>
      <c r="DG34" s="648"/>
      <c r="DH34" s="648"/>
      <c r="DI34" s="649"/>
      <c r="DJ34" s="761"/>
      <c r="DK34" s="762"/>
      <c r="DL34" s="762"/>
      <c r="DM34" s="762"/>
      <c r="DN34" s="762"/>
      <c r="DO34" s="762"/>
      <c r="DP34" s="762"/>
      <c r="DQ34" s="762"/>
      <c r="DR34" s="762"/>
      <c r="DS34" s="762"/>
      <c r="DT34" s="762"/>
      <c r="DU34" s="762"/>
      <c r="DV34" s="762"/>
      <c r="DW34" s="762"/>
      <c r="DX34" s="762"/>
      <c r="DY34" s="762"/>
      <c r="DZ34" s="762"/>
      <c r="EA34" s="762"/>
      <c r="EB34" s="762"/>
      <c r="EC34" s="762"/>
      <c r="ED34" s="762"/>
      <c r="EE34" s="762"/>
      <c r="EF34" s="762"/>
      <c r="EG34" s="762"/>
      <c r="EH34" s="762"/>
      <c r="EI34" s="762"/>
      <c r="EJ34" s="762"/>
      <c r="EK34" s="762"/>
      <c r="EL34" s="762"/>
      <c r="EM34" s="762"/>
      <c r="EN34" s="762"/>
      <c r="EO34" s="762"/>
      <c r="EP34" s="762"/>
      <c r="EQ34" s="762"/>
      <c r="ER34" s="762"/>
      <c r="ES34" s="762"/>
      <c r="ET34" s="762"/>
      <c r="EU34" s="762"/>
      <c r="EV34" s="762"/>
      <c r="EW34" s="762"/>
      <c r="EX34" s="762"/>
      <c r="EY34" s="762"/>
      <c r="EZ34" s="762"/>
      <c r="FA34" s="762"/>
      <c r="FB34" s="762"/>
      <c r="FC34" s="762"/>
      <c r="FD34" s="762"/>
      <c r="FE34" s="762"/>
      <c r="FF34" s="762"/>
      <c r="FG34" s="762"/>
      <c r="FH34" s="762"/>
      <c r="FI34" s="762"/>
      <c r="FJ34" s="762"/>
      <c r="FK34" s="762"/>
      <c r="FL34" s="762"/>
      <c r="FM34" s="762"/>
      <c r="FN34" s="762"/>
      <c r="FO34" s="762"/>
      <c r="FP34" s="762"/>
      <c r="FQ34" s="762"/>
      <c r="FR34" s="762"/>
      <c r="FS34" s="762"/>
      <c r="FT34" s="762"/>
      <c r="FU34" s="762"/>
      <c r="FV34" s="762"/>
      <c r="FW34" s="762"/>
      <c r="FX34" s="762"/>
      <c r="FY34" s="762"/>
      <c r="FZ34" s="762"/>
      <c r="GA34" s="762"/>
      <c r="GB34" s="762"/>
      <c r="GC34" s="762"/>
      <c r="GD34" s="762"/>
      <c r="GE34" s="762"/>
      <c r="GF34" s="762"/>
      <c r="GG34" s="762"/>
      <c r="GH34" s="762"/>
      <c r="GI34" s="762"/>
      <c r="GJ34" s="762"/>
      <c r="GK34" s="762"/>
      <c r="GL34" s="763"/>
    </row>
    <row r="35" spans="4:194" ht="3" customHeight="1">
      <c r="D35" s="647"/>
      <c r="E35" s="648"/>
      <c r="F35" s="648"/>
      <c r="G35" s="648"/>
      <c r="H35" s="648"/>
      <c r="I35" s="648"/>
      <c r="J35" s="648"/>
      <c r="K35" s="648"/>
      <c r="L35" s="648"/>
      <c r="M35" s="649"/>
      <c r="N35" s="647"/>
      <c r="O35" s="648"/>
      <c r="P35" s="648"/>
      <c r="Q35" s="648"/>
      <c r="R35" s="648"/>
      <c r="S35" s="648"/>
      <c r="T35" s="648"/>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48"/>
      <c r="AU35" s="648"/>
      <c r="AV35" s="648"/>
      <c r="AW35" s="648"/>
      <c r="AX35" s="648"/>
      <c r="AY35" s="648"/>
      <c r="AZ35" s="648"/>
      <c r="BA35" s="648"/>
      <c r="BB35" s="649"/>
      <c r="BC35" s="647"/>
      <c r="BD35" s="648"/>
      <c r="BE35" s="648"/>
      <c r="BF35" s="648"/>
      <c r="BG35" s="648"/>
      <c r="BH35" s="648"/>
      <c r="BI35" s="648"/>
      <c r="BJ35" s="648"/>
      <c r="BK35" s="648"/>
      <c r="BL35" s="648"/>
      <c r="BM35" s="648"/>
      <c r="BN35" s="648"/>
      <c r="BO35" s="648"/>
      <c r="BP35" s="648"/>
      <c r="BQ35" s="648"/>
      <c r="BR35" s="648"/>
      <c r="BS35" s="648"/>
      <c r="BT35" s="648"/>
      <c r="BU35" s="648"/>
      <c r="BV35" s="648"/>
      <c r="BW35" s="648"/>
      <c r="BX35" s="648"/>
      <c r="BY35" s="648"/>
      <c r="BZ35" s="648"/>
      <c r="CA35" s="649"/>
      <c r="CB35" s="647"/>
      <c r="CC35" s="648"/>
      <c r="CD35" s="648"/>
      <c r="CE35" s="648"/>
      <c r="CF35" s="648"/>
      <c r="CG35" s="648"/>
      <c r="CH35" s="648"/>
      <c r="CI35" s="648"/>
      <c r="CJ35" s="648"/>
      <c r="CK35" s="648"/>
      <c r="CL35" s="648"/>
      <c r="CM35" s="648"/>
      <c r="CN35" s="648"/>
      <c r="CO35" s="648"/>
      <c r="CP35" s="649"/>
      <c r="CZ35" s="647"/>
      <c r="DA35" s="648"/>
      <c r="DB35" s="648"/>
      <c r="DC35" s="648"/>
      <c r="DD35" s="648"/>
      <c r="DE35" s="648"/>
      <c r="DF35" s="648"/>
      <c r="DG35" s="648"/>
      <c r="DH35" s="648"/>
      <c r="DI35" s="649"/>
      <c r="DJ35" s="761"/>
      <c r="DK35" s="762"/>
      <c r="DL35" s="762"/>
      <c r="DM35" s="762"/>
      <c r="DN35" s="762"/>
      <c r="DO35" s="762"/>
      <c r="DP35" s="762"/>
      <c r="DQ35" s="762"/>
      <c r="DR35" s="762"/>
      <c r="DS35" s="762"/>
      <c r="DT35" s="762"/>
      <c r="DU35" s="762"/>
      <c r="DV35" s="762"/>
      <c r="DW35" s="762"/>
      <c r="DX35" s="762"/>
      <c r="DY35" s="762"/>
      <c r="DZ35" s="762"/>
      <c r="EA35" s="762"/>
      <c r="EB35" s="762"/>
      <c r="EC35" s="762"/>
      <c r="ED35" s="762"/>
      <c r="EE35" s="762"/>
      <c r="EF35" s="762"/>
      <c r="EG35" s="762"/>
      <c r="EH35" s="762"/>
      <c r="EI35" s="762"/>
      <c r="EJ35" s="762"/>
      <c r="EK35" s="762"/>
      <c r="EL35" s="762"/>
      <c r="EM35" s="762"/>
      <c r="EN35" s="762"/>
      <c r="EO35" s="762"/>
      <c r="EP35" s="762"/>
      <c r="EQ35" s="762"/>
      <c r="ER35" s="762"/>
      <c r="ES35" s="762"/>
      <c r="ET35" s="762"/>
      <c r="EU35" s="762"/>
      <c r="EV35" s="762"/>
      <c r="EW35" s="762"/>
      <c r="EX35" s="762"/>
      <c r="EY35" s="762"/>
      <c r="EZ35" s="762"/>
      <c r="FA35" s="762"/>
      <c r="FB35" s="762"/>
      <c r="FC35" s="762"/>
      <c r="FD35" s="762"/>
      <c r="FE35" s="762"/>
      <c r="FF35" s="762"/>
      <c r="FG35" s="762"/>
      <c r="FH35" s="762"/>
      <c r="FI35" s="762"/>
      <c r="FJ35" s="762"/>
      <c r="FK35" s="762"/>
      <c r="FL35" s="762"/>
      <c r="FM35" s="762"/>
      <c r="FN35" s="762"/>
      <c r="FO35" s="762"/>
      <c r="FP35" s="762"/>
      <c r="FQ35" s="762"/>
      <c r="FR35" s="762"/>
      <c r="FS35" s="762"/>
      <c r="FT35" s="762"/>
      <c r="FU35" s="762"/>
      <c r="FV35" s="762"/>
      <c r="FW35" s="762"/>
      <c r="FX35" s="762"/>
      <c r="FY35" s="762"/>
      <c r="FZ35" s="762"/>
      <c r="GA35" s="762"/>
      <c r="GB35" s="762"/>
      <c r="GC35" s="762"/>
      <c r="GD35" s="762"/>
      <c r="GE35" s="762"/>
      <c r="GF35" s="762"/>
      <c r="GG35" s="762"/>
      <c r="GH35" s="762"/>
      <c r="GI35" s="762"/>
      <c r="GJ35" s="762"/>
      <c r="GK35" s="762"/>
      <c r="GL35" s="763"/>
    </row>
    <row r="36" spans="4:194" ht="3" customHeight="1">
      <c r="D36" s="647"/>
      <c r="E36" s="648"/>
      <c r="F36" s="648"/>
      <c r="G36" s="648"/>
      <c r="H36" s="648"/>
      <c r="I36" s="648"/>
      <c r="J36" s="648"/>
      <c r="K36" s="648"/>
      <c r="L36" s="648"/>
      <c r="M36" s="649"/>
      <c r="N36" s="647"/>
      <c r="O36" s="648"/>
      <c r="P36" s="648"/>
      <c r="Q36" s="648"/>
      <c r="R36" s="648"/>
      <c r="S36" s="648"/>
      <c r="T36" s="648"/>
      <c r="U36" s="648"/>
      <c r="V36" s="648"/>
      <c r="W36" s="648"/>
      <c r="X36" s="648"/>
      <c r="Y36" s="648"/>
      <c r="Z36" s="648"/>
      <c r="AA36" s="648"/>
      <c r="AB36" s="648"/>
      <c r="AC36" s="648"/>
      <c r="AD36" s="648"/>
      <c r="AE36" s="648"/>
      <c r="AF36" s="648"/>
      <c r="AG36" s="648"/>
      <c r="AH36" s="648"/>
      <c r="AI36" s="648"/>
      <c r="AJ36" s="648"/>
      <c r="AK36" s="648"/>
      <c r="AL36" s="648"/>
      <c r="AM36" s="648"/>
      <c r="AN36" s="648"/>
      <c r="AO36" s="648"/>
      <c r="AP36" s="648"/>
      <c r="AQ36" s="648"/>
      <c r="AR36" s="648"/>
      <c r="AS36" s="648"/>
      <c r="AT36" s="648"/>
      <c r="AU36" s="648"/>
      <c r="AV36" s="648"/>
      <c r="AW36" s="648"/>
      <c r="AX36" s="648"/>
      <c r="AY36" s="648"/>
      <c r="AZ36" s="648"/>
      <c r="BA36" s="648"/>
      <c r="BB36" s="649"/>
      <c r="BC36" s="647"/>
      <c r="BD36" s="648"/>
      <c r="BE36" s="648"/>
      <c r="BF36" s="648"/>
      <c r="BG36" s="648"/>
      <c r="BH36" s="648"/>
      <c r="BI36" s="648"/>
      <c r="BJ36" s="648"/>
      <c r="BK36" s="648"/>
      <c r="BL36" s="648"/>
      <c r="BM36" s="648"/>
      <c r="BN36" s="648"/>
      <c r="BO36" s="648"/>
      <c r="BP36" s="648"/>
      <c r="BQ36" s="648"/>
      <c r="BR36" s="648"/>
      <c r="BS36" s="648"/>
      <c r="BT36" s="648"/>
      <c r="BU36" s="648"/>
      <c r="BV36" s="648"/>
      <c r="BW36" s="648"/>
      <c r="BX36" s="648"/>
      <c r="BY36" s="648"/>
      <c r="BZ36" s="648"/>
      <c r="CA36" s="649"/>
      <c r="CB36" s="647"/>
      <c r="CC36" s="648"/>
      <c r="CD36" s="648"/>
      <c r="CE36" s="648"/>
      <c r="CF36" s="648"/>
      <c r="CG36" s="648"/>
      <c r="CH36" s="648"/>
      <c r="CI36" s="648"/>
      <c r="CJ36" s="648"/>
      <c r="CK36" s="648"/>
      <c r="CL36" s="648"/>
      <c r="CM36" s="648"/>
      <c r="CN36" s="648"/>
      <c r="CO36" s="648"/>
      <c r="CP36" s="649"/>
      <c r="CZ36" s="647"/>
      <c r="DA36" s="648"/>
      <c r="DB36" s="648"/>
      <c r="DC36" s="648"/>
      <c r="DD36" s="648"/>
      <c r="DE36" s="648"/>
      <c r="DF36" s="648"/>
      <c r="DG36" s="648"/>
      <c r="DH36" s="648"/>
      <c r="DI36" s="649"/>
      <c r="DJ36" s="761"/>
      <c r="DK36" s="762"/>
      <c r="DL36" s="762"/>
      <c r="DM36" s="762"/>
      <c r="DN36" s="762"/>
      <c r="DO36" s="762"/>
      <c r="DP36" s="762"/>
      <c r="DQ36" s="762"/>
      <c r="DR36" s="762"/>
      <c r="DS36" s="762"/>
      <c r="DT36" s="762"/>
      <c r="DU36" s="762"/>
      <c r="DV36" s="762"/>
      <c r="DW36" s="762"/>
      <c r="DX36" s="762"/>
      <c r="DY36" s="762"/>
      <c r="DZ36" s="762"/>
      <c r="EA36" s="762"/>
      <c r="EB36" s="762"/>
      <c r="EC36" s="762"/>
      <c r="ED36" s="762"/>
      <c r="EE36" s="762"/>
      <c r="EF36" s="762"/>
      <c r="EG36" s="762"/>
      <c r="EH36" s="762"/>
      <c r="EI36" s="762"/>
      <c r="EJ36" s="762"/>
      <c r="EK36" s="762"/>
      <c r="EL36" s="762"/>
      <c r="EM36" s="762"/>
      <c r="EN36" s="762"/>
      <c r="EO36" s="762"/>
      <c r="EP36" s="762"/>
      <c r="EQ36" s="762"/>
      <c r="ER36" s="762"/>
      <c r="ES36" s="762"/>
      <c r="ET36" s="762"/>
      <c r="EU36" s="762"/>
      <c r="EV36" s="762"/>
      <c r="EW36" s="762"/>
      <c r="EX36" s="762"/>
      <c r="EY36" s="762"/>
      <c r="EZ36" s="762"/>
      <c r="FA36" s="762"/>
      <c r="FB36" s="762"/>
      <c r="FC36" s="762"/>
      <c r="FD36" s="762"/>
      <c r="FE36" s="762"/>
      <c r="FF36" s="762"/>
      <c r="FG36" s="762"/>
      <c r="FH36" s="762"/>
      <c r="FI36" s="762"/>
      <c r="FJ36" s="762"/>
      <c r="FK36" s="762"/>
      <c r="FL36" s="762"/>
      <c r="FM36" s="762"/>
      <c r="FN36" s="762"/>
      <c r="FO36" s="762"/>
      <c r="FP36" s="762"/>
      <c r="FQ36" s="762"/>
      <c r="FR36" s="762"/>
      <c r="FS36" s="762"/>
      <c r="FT36" s="762"/>
      <c r="FU36" s="762"/>
      <c r="FV36" s="762"/>
      <c r="FW36" s="762"/>
      <c r="FX36" s="762"/>
      <c r="FY36" s="762"/>
      <c r="FZ36" s="762"/>
      <c r="GA36" s="762"/>
      <c r="GB36" s="762"/>
      <c r="GC36" s="762"/>
      <c r="GD36" s="762"/>
      <c r="GE36" s="762"/>
      <c r="GF36" s="762"/>
      <c r="GG36" s="762"/>
      <c r="GH36" s="762"/>
      <c r="GI36" s="762"/>
      <c r="GJ36" s="762"/>
      <c r="GK36" s="762"/>
      <c r="GL36" s="763"/>
    </row>
    <row r="37" spans="4:194" ht="3" customHeight="1">
      <c r="D37" s="647"/>
      <c r="E37" s="648"/>
      <c r="F37" s="648"/>
      <c r="G37" s="648"/>
      <c r="H37" s="648"/>
      <c r="I37" s="648"/>
      <c r="J37" s="648"/>
      <c r="K37" s="648"/>
      <c r="L37" s="648"/>
      <c r="M37" s="649"/>
      <c r="N37" s="650"/>
      <c r="O37" s="651"/>
      <c r="P37" s="651"/>
      <c r="Q37" s="651"/>
      <c r="R37" s="651"/>
      <c r="S37" s="651"/>
      <c r="T37" s="651"/>
      <c r="U37" s="651"/>
      <c r="V37" s="651"/>
      <c r="W37" s="651"/>
      <c r="X37" s="651"/>
      <c r="Y37" s="651"/>
      <c r="Z37" s="651"/>
      <c r="AA37" s="651"/>
      <c r="AB37" s="651"/>
      <c r="AC37" s="651"/>
      <c r="AD37" s="651"/>
      <c r="AE37" s="651"/>
      <c r="AF37" s="651"/>
      <c r="AG37" s="651"/>
      <c r="AH37" s="651"/>
      <c r="AI37" s="651"/>
      <c r="AJ37" s="651"/>
      <c r="AK37" s="651"/>
      <c r="AL37" s="651"/>
      <c r="AM37" s="651"/>
      <c r="AN37" s="651"/>
      <c r="AO37" s="651"/>
      <c r="AP37" s="651"/>
      <c r="AQ37" s="651"/>
      <c r="AR37" s="651"/>
      <c r="AS37" s="651"/>
      <c r="AT37" s="651"/>
      <c r="AU37" s="651"/>
      <c r="AV37" s="651"/>
      <c r="AW37" s="651"/>
      <c r="AX37" s="651"/>
      <c r="AY37" s="651"/>
      <c r="AZ37" s="651"/>
      <c r="BA37" s="651"/>
      <c r="BB37" s="652"/>
      <c r="BC37" s="650"/>
      <c r="BD37" s="651"/>
      <c r="BE37" s="651"/>
      <c r="BF37" s="651"/>
      <c r="BG37" s="651"/>
      <c r="BH37" s="651"/>
      <c r="BI37" s="651"/>
      <c r="BJ37" s="651"/>
      <c r="BK37" s="651"/>
      <c r="BL37" s="651"/>
      <c r="BM37" s="651"/>
      <c r="BN37" s="651"/>
      <c r="BO37" s="651"/>
      <c r="BP37" s="651"/>
      <c r="BQ37" s="651"/>
      <c r="BR37" s="651"/>
      <c r="BS37" s="651"/>
      <c r="BT37" s="651"/>
      <c r="BU37" s="651"/>
      <c r="BV37" s="651"/>
      <c r="BW37" s="651"/>
      <c r="BX37" s="651"/>
      <c r="BY37" s="651"/>
      <c r="BZ37" s="651"/>
      <c r="CA37" s="652"/>
      <c r="CB37" s="650"/>
      <c r="CC37" s="651"/>
      <c r="CD37" s="651"/>
      <c r="CE37" s="651"/>
      <c r="CF37" s="651"/>
      <c r="CG37" s="651"/>
      <c r="CH37" s="651"/>
      <c r="CI37" s="651"/>
      <c r="CJ37" s="651"/>
      <c r="CK37" s="651"/>
      <c r="CL37" s="651"/>
      <c r="CM37" s="651"/>
      <c r="CN37" s="651"/>
      <c r="CO37" s="651"/>
      <c r="CP37" s="652"/>
      <c r="CZ37" s="647"/>
      <c r="DA37" s="648"/>
      <c r="DB37" s="648"/>
      <c r="DC37" s="648"/>
      <c r="DD37" s="648"/>
      <c r="DE37" s="648"/>
      <c r="DF37" s="648"/>
      <c r="DG37" s="648"/>
      <c r="DH37" s="648"/>
      <c r="DI37" s="649"/>
      <c r="DJ37" s="761"/>
      <c r="DK37" s="762"/>
      <c r="DL37" s="762"/>
      <c r="DM37" s="762"/>
      <c r="DN37" s="762"/>
      <c r="DO37" s="762"/>
      <c r="DP37" s="762"/>
      <c r="DQ37" s="762"/>
      <c r="DR37" s="762"/>
      <c r="DS37" s="762"/>
      <c r="DT37" s="762"/>
      <c r="DU37" s="762"/>
      <c r="DV37" s="762"/>
      <c r="DW37" s="762"/>
      <c r="DX37" s="762"/>
      <c r="DY37" s="762"/>
      <c r="DZ37" s="762"/>
      <c r="EA37" s="762"/>
      <c r="EB37" s="762"/>
      <c r="EC37" s="762"/>
      <c r="ED37" s="762"/>
      <c r="EE37" s="762"/>
      <c r="EF37" s="762"/>
      <c r="EG37" s="762"/>
      <c r="EH37" s="762"/>
      <c r="EI37" s="762"/>
      <c r="EJ37" s="762"/>
      <c r="EK37" s="762"/>
      <c r="EL37" s="762"/>
      <c r="EM37" s="762"/>
      <c r="EN37" s="762"/>
      <c r="EO37" s="762"/>
      <c r="EP37" s="762"/>
      <c r="EQ37" s="762"/>
      <c r="ER37" s="762"/>
      <c r="ES37" s="762"/>
      <c r="ET37" s="762"/>
      <c r="EU37" s="762"/>
      <c r="EV37" s="762"/>
      <c r="EW37" s="762"/>
      <c r="EX37" s="762"/>
      <c r="EY37" s="762"/>
      <c r="EZ37" s="762"/>
      <c r="FA37" s="762"/>
      <c r="FB37" s="762"/>
      <c r="FC37" s="762"/>
      <c r="FD37" s="762"/>
      <c r="FE37" s="762"/>
      <c r="FF37" s="762"/>
      <c r="FG37" s="762"/>
      <c r="FH37" s="762"/>
      <c r="FI37" s="762"/>
      <c r="FJ37" s="762"/>
      <c r="FK37" s="762"/>
      <c r="FL37" s="762"/>
      <c r="FM37" s="762"/>
      <c r="FN37" s="762"/>
      <c r="FO37" s="762"/>
      <c r="FP37" s="762"/>
      <c r="FQ37" s="762"/>
      <c r="FR37" s="762"/>
      <c r="FS37" s="762"/>
      <c r="FT37" s="762"/>
      <c r="FU37" s="762"/>
      <c r="FV37" s="762"/>
      <c r="FW37" s="762"/>
      <c r="FX37" s="762"/>
      <c r="FY37" s="762"/>
      <c r="FZ37" s="762"/>
      <c r="GA37" s="762"/>
      <c r="GB37" s="762"/>
      <c r="GC37" s="762"/>
      <c r="GD37" s="762"/>
      <c r="GE37" s="762"/>
      <c r="GF37" s="762"/>
      <c r="GG37" s="762"/>
      <c r="GH37" s="762"/>
      <c r="GI37" s="762"/>
      <c r="GJ37" s="762"/>
      <c r="GK37" s="762"/>
      <c r="GL37" s="763"/>
    </row>
    <row r="38" spans="4:194" ht="3" customHeight="1">
      <c r="D38" s="647"/>
      <c r="E38" s="648"/>
      <c r="F38" s="648"/>
      <c r="G38" s="648"/>
      <c r="H38" s="648"/>
      <c r="I38" s="648"/>
      <c r="J38" s="648"/>
      <c r="K38" s="648"/>
      <c r="L38" s="648"/>
      <c r="M38" s="649"/>
      <c r="N38" s="777" t="s">
        <v>231</v>
      </c>
      <c r="O38" s="778"/>
      <c r="P38" s="778"/>
      <c r="Q38" s="778"/>
      <c r="R38" s="778"/>
      <c r="S38" s="778"/>
      <c r="T38" s="778"/>
      <c r="U38" s="778"/>
      <c r="V38" s="778"/>
      <c r="W38" s="778"/>
      <c r="X38" s="778"/>
      <c r="Y38" s="778"/>
      <c r="Z38" s="778"/>
      <c r="AA38" s="778"/>
      <c r="AB38" s="778"/>
      <c r="AC38" s="778"/>
      <c r="AD38" s="778"/>
      <c r="AE38" s="778"/>
      <c r="AF38" s="778"/>
      <c r="AG38" s="778"/>
      <c r="AH38" s="778"/>
      <c r="AI38" s="778"/>
      <c r="AJ38" s="778"/>
      <c r="AK38" s="778"/>
      <c r="AL38" s="778"/>
      <c r="AM38" s="778"/>
      <c r="AN38" s="778"/>
      <c r="AO38" s="778"/>
      <c r="AP38" s="778"/>
      <c r="AQ38" s="778"/>
      <c r="AR38" s="778"/>
      <c r="AS38" s="778"/>
      <c r="AT38" s="778"/>
      <c r="AU38" s="778"/>
      <c r="AV38" s="778"/>
      <c r="AW38" s="778"/>
      <c r="AX38" s="714" t="s">
        <v>230</v>
      </c>
      <c r="AY38" s="714"/>
      <c r="AZ38" s="714"/>
      <c r="BA38" s="714"/>
      <c r="BB38" s="715"/>
      <c r="BC38" s="783" t="s">
        <v>232</v>
      </c>
      <c r="BD38" s="784"/>
      <c r="BE38" s="784"/>
      <c r="BF38" s="784"/>
      <c r="BG38" s="784"/>
      <c r="BH38" s="784"/>
      <c r="BI38" s="784"/>
      <c r="BJ38" s="784"/>
      <c r="BK38" s="784"/>
      <c r="BL38" s="784"/>
      <c r="BM38" s="784"/>
      <c r="BN38" s="784"/>
      <c r="BO38" s="784"/>
      <c r="BP38" s="784"/>
      <c r="BQ38" s="784"/>
      <c r="BR38" s="784"/>
      <c r="BS38" s="784"/>
      <c r="BT38" s="784"/>
      <c r="BU38" s="784"/>
      <c r="BV38" s="784"/>
      <c r="BW38" s="784"/>
      <c r="BX38" s="784"/>
      <c r="BY38" s="784"/>
      <c r="BZ38" s="784"/>
      <c r="CA38" s="785"/>
      <c r="CB38" s="792">
        <v>44272</v>
      </c>
      <c r="CC38" s="793"/>
      <c r="CD38" s="793"/>
      <c r="CE38" s="793"/>
      <c r="CF38" s="793"/>
      <c r="CG38" s="793"/>
      <c r="CH38" s="793"/>
      <c r="CI38" s="793"/>
      <c r="CJ38" s="793"/>
      <c r="CK38" s="793"/>
      <c r="CL38" s="793"/>
      <c r="CM38" s="793"/>
      <c r="CN38" s="793"/>
      <c r="CO38" s="793"/>
      <c r="CP38" s="794"/>
      <c r="CZ38" s="647"/>
      <c r="DA38" s="648"/>
      <c r="DB38" s="648"/>
      <c r="DC38" s="648"/>
      <c r="DD38" s="648"/>
      <c r="DE38" s="648"/>
      <c r="DF38" s="648"/>
      <c r="DG38" s="648"/>
      <c r="DH38" s="648"/>
      <c r="DI38" s="649"/>
      <c r="DJ38" s="761"/>
      <c r="DK38" s="762"/>
      <c r="DL38" s="762"/>
      <c r="DM38" s="762"/>
      <c r="DN38" s="762"/>
      <c r="DO38" s="762"/>
      <c r="DP38" s="762"/>
      <c r="DQ38" s="762"/>
      <c r="DR38" s="762"/>
      <c r="DS38" s="762"/>
      <c r="DT38" s="762"/>
      <c r="DU38" s="762"/>
      <c r="DV38" s="762"/>
      <c r="DW38" s="762"/>
      <c r="DX38" s="762"/>
      <c r="DY38" s="762"/>
      <c r="DZ38" s="762"/>
      <c r="EA38" s="762"/>
      <c r="EB38" s="762"/>
      <c r="EC38" s="762"/>
      <c r="ED38" s="762"/>
      <c r="EE38" s="762"/>
      <c r="EF38" s="762"/>
      <c r="EG38" s="762"/>
      <c r="EH38" s="762"/>
      <c r="EI38" s="762"/>
      <c r="EJ38" s="762"/>
      <c r="EK38" s="762"/>
      <c r="EL38" s="762"/>
      <c r="EM38" s="762"/>
      <c r="EN38" s="762"/>
      <c r="EO38" s="762"/>
      <c r="EP38" s="762"/>
      <c r="EQ38" s="762"/>
      <c r="ER38" s="762"/>
      <c r="ES38" s="762"/>
      <c r="ET38" s="762"/>
      <c r="EU38" s="762"/>
      <c r="EV38" s="762"/>
      <c r="EW38" s="762"/>
      <c r="EX38" s="762"/>
      <c r="EY38" s="762"/>
      <c r="EZ38" s="762"/>
      <c r="FA38" s="762"/>
      <c r="FB38" s="762"/>
      <c r="FC38" s="762"/>
      <c r="FD38" s="762"/>
      <c r="FE38" s="762"/>
      <c r="FF38" s="762"/>
      <c r="FG38" s="762"/>
      <c r="FH38" s="762"/>
      <c r="FI38" s="762"/>
      <c r="FJ38" s="762"/>
      <c r="FK38" s="762"/>
      <c r="FL38" s="762"/>
      <c r="FM38" s="762"/>
      <c r="FN38" s="762"/>
      <c r="FO38" s="762"/>
      <c r="FP38" s="762"/>
      <c r="FQ38" s="762"/>
      <c r="FR38" s="762"/>
      <c r="FS38" s="762"/>
      <c r="FT38" s="762"/>
      <c r="FU38" s="762"/>
      <c r="FV38" s="762"/>
      <c r="FW38" s="762"/>
      <c r="FX38" s="762"/>
      <c r="FY38" s="762"/>
      <c r="FZ38" s="762"/>
      <c r="GA38" s="762"/>
      <c r="GB38" s="762"/>
      <c r="GC38" s="762"/>
      <c r="GD38" s="762"/>
      <c r="GE38" s="762"/>
      <c r="GF38" s="762"/>
      <c r="GG38" s="762"/>
      <c r="GH38" s="762"/>
      <c r="GI38" s="762"/>
      <c r="GJ38" s="762"/>
      <c r="GK38" s="762"/>
      <c r="GL38" s="763"/>
    </row>
    <row r="39" spans="4:194" ht="3" customHeight="1">
      <c r="D39" s="647"/>
      <c r="E39" s="648"/>
      <c r="F39" s="648"/>
      <c r="G39" s="648"/>
      <c r="H39" s="648"/>
      <c r="I39" s="648"/>
      <c r="J39" s="648"/>
      <c r="K39" s="648"/>
      <c r="L39" s="648"/>
      <c r="M39" s="649"/>
      <c r="N39" s="779"/>
      <c r="O39" s="780"/>
      <c r="P39" s="780"/>
      <c r="Q39" s="780"/>
      <c r="R39" s="780"/>
      <c r="S39" s="780"/>
      <c r="T39" s="780"/>
      <c r="U39" s="780"/>
      <c r="V39" s="780"/>
      <c r="W39" s="780"/>
      <c r="X39" s="780"/>
      <c r="Y39" s="780"/>
      <c r="Z39" s="780"/>
      <c r="AA39" s="780"/>
      <c r="AB39" s="780"/>
      <c r="AC39" s="780"/>
      <c r="AD39" s="780"/>
      <c r="AE39" s="780"/>
      <c r="AF39" s="780"/>
      <c r="AG39" s="780"/>
      <c r="AH39" s="780"/>
      <c r="AI39" s="780"/>
      <c r="AJ39" s="780"/>
      <c r="AK39" s="780"/>
      <c r="AL39" s="780"/>
      <c r="AM39" s="780"/>
      <c r="AN39" s="780"/>
      <c r="AO39" s="780"/>
      <c r="AP39" s="780"/>
      <c r="AQ39" s="780"/>
      <c r="AR39" s="780"/>
      <c r="AS39" s="780"/>
      <c r="AT39" s="780"/>
      <c r="AU39" s="780"/>
      <c r="AV39" s="780"/>
      <c r="AW39" s="780"/>
      <c r="AX39" s="689"/>
      <c r="AY39" s="689"/>
      <c r="AZ39" s="689"/>
      <c r="BA39" s="689"/>
      <c r="BB39" s="690"/>
      <c r="BC39" s="786"/>
      <c r="BD39" s="787"/>
      <c r="BE39" s="787"/>
      <c r="BF39" s="787"/>
      <c r="BG39" s="787"/>
      <c r="BH39" s="787"/>
      <c r="BI39" s="787"/>
      <c r="BJ39" s="787"/>
      <c r="BK39" s="787"/>
      <c r="BL39" s="787"/>
      <c r="BM39" s="787"/>
      <c r="BN39" s="787"/>
      <c r="BO39" s="787"/>
      <c r="BP39" s="787"/>
      <c r="BQ39" s="787"/>
      <c r="BR39" s="787"/>
      <c r="BS39" s="787"/>
      <c r="BT39" s="787"/>
      <c r="BU39" s="787"/>
      <c r="BV39" s="787"/>
      <c r="BW39" s="787"/>
      <c r="BX39" s="787"/>
      <c r="BY39" s="787"/>
      <c r="BZ39" s="787"/>
      <c r="CA39" s="788"/>
      <c r="CB39" s="795"/>
      <c r="CC39" s="796"/>
      <c r="CD39" s="796"/>
      <c r="CE39" s="796"/>
      <c r="CF39" s="796"/>
      <c r="CG39" s="796"/>
      <c r="CH39" s="796"/>
      <c r="CI39" s="796"/>
      <c r="CJ39" s="796"/>
      <c r="CK39" s="796"/>
      <c r="CL39" s="796"/>
      <c r="CM39" s="796"/>
      <c r="CN39" s="796"/>
      <c r="CO39" s="796"/>
      <c r="CP39" s="797"/>
      <c r="CZ39" s="647"/>
      <c r="DA39" s="648"/>
      <c r="DB39" s="648"/>
      <c r="DC39" s="648"/>
      <c r="DD39" s="648"/>
      <c r="DE39" s="648"/>
      <c r="DF39" s="648"/>
      <c r="DG39" s="648"/>
      <c r="DH39" s="648"/>
      <c r="DI39" s="649"/>
      <c r="DJ39" s="761"/>
      <c r="DK39" s="762"/>
      <c r="DL39" s="762"/>
      <c r="DM39" s="762"/>
      <c r="DN39" s="762"/>
      <c r="DO39" s="762"/>
      <c r="DP39" s="762"/>
      <c r="DQ39" s="762"/>
      <c r="DR39" s="762"/>
      <c r="DS39" s="762"/>
      <c r="DT39" s="762"/>
      <c r="DU39" s="762"/>
      <c r="DV39" s="762"/>
      <c r="DW39" s="762"/>
      <c r="DX39" s="762"/>
      <c r="DY39" s="762"/>
      <c r="DZ39" s="762"/>
      <c r="EA39" s="762"/>
      <c r="EB39" s="762"/>
      <c r="EC39" s="762"/>
      <c r="ED39" s="762"/>
      <c r="EE39" s="762"/>
      <c r="EF39" s="762"/>
      <c r="EG39" s="762"/>
      <c r="EH39" s="762"/>
      <c r="EI39" s="762"/>
      <c r="EJ39" s="762"/>
      <c r="EK39" s="762"/>
      <c r="EL39" s="762"/>
      <c r="EM39" s="762"/>
      <c r="EN39" s="762"/>
      <c r="EO39" s="762"/>
      <c r="EP39" s="762"/>
      <c r="EQ39" s="762"/>
      <c r="ER39" s="762"/>
      <c r="ES39" s="762"/>
      <c r="ET39" s="762"/>
      <c r="EU39" s="762"/>
      <c r="EV39" s="762"/>
      <c r="EW39" s="762"/>
      <c r="EX39" s="762"/>
      <c r="EY39" s="762"/>
      <c r="EZ39" s="762"/>
      <c r="FA39" s="762"/>
      <c r="FB39" s="762"/>
      <c r="FC39" s="762"/>
      <c r="FD39" s="762"/>
      <c r="FE39" s="762"/>
      <c r="FF39" s="762"/>
      <c r="FG39" s="762"/>
      <c r="FH39" s="762"/>
      <c r="FI39" s="762"/>
      <c r="FJ39" s="762"/>
      <c r="FK39" s="762"/>
      <c r="FL39" s="762"/>
      <c r="FM39" s="762"/>
      <c r="FN39" s="762"/>
      <c r="FO39" s="762"/>
      <c r="FP39" s="762"/>
      <c r="FQ39" s="762"/>
      <c r="FR39" s="762"/>
      <c r="FS39" s="762"/>
      <c r="FT39" s="762"/>
      <c r="FU39" s="762"/>
      <c r="FV39" s="762"/>
      <c r="FW39" s="762"/>
      <c r="FX39" s="762"/>
      <c r="FY39" s="762"/>
      <c r="FZ39" s="762"/>
      <c r="GA39" s="762"/>
      <c r="GB39" s="762"/>
      <c r="GC39" s="762"/>
      <c r="GD39" s="762"/>
      <c r="GE39" s="762"/>
      <c r="GF39" s="762"/>
      <c r="GG39" s="762"/>
      <c r="GH39" s="762"/>
      <c r="GI39" s="762"/>
      <c r="GJ39" s="762"/>
      <c r="GK39" s="762"/>
      <c r="GL39" s="763"/>
    </row>
    <row r="40" spans="4:194" ht="3" customHeight="1">
      <c r="D40" s="647"/>
      <c r="E40" s="648"/>
      <c r="F40" s="648"/>
      <c r="G40" s="648"/>
      <c r="H40" s="648"/>
      <c r="I40" s="648"/>
      <c r="J40" s="648"/>
      <c r="K40" s="648"/>
      <c r="L40" s="648"/>
      <c r="M40" s="649"/>
      <c r="N40" s="779"/>
      <c r="O40" s="780"/>
      <c r="P40" s="780"/>
      <c r="Q40" s="780"/>
      <c r="R40" s="780"/>
      <c r="S40" s="780"/>
      <c r="T40" s="780"/>
      <c r="U40" s="780"/>
      <c r="V40" s="780"/>
      <c r="W40" s="780"/>
      <c r="X40" s="780"/>
      <c r="Y40" s="780"/>
      <c r="Z40" s="780"/>
      <c r="AA40" s="780"/>
      <c r="AB40" s="780"/>
      <c r="AC40" s="780"/>
      <c r="AD40" s="780"/>
      <c r="AE40" s="780"/>
      <c r="AF40" s="780"/>
      <c r="AG40" s="780"/>
      <c r="AH40" s="780"/>
      <c r="AI40" s="780"/>
      <c r="AJ40" s="780"/>
      <c r="AK40" s="780"/>
      <c r="AL40" s="780"/>
      <c r="AM40" s="780"/>
      <c r="AN40" s="780"/>
      <c r="AO40" s="780"/>
      <c r="AP40" s="780"/>
      <c r="AQ40" s="780"/>
      <c r="AR40" s="780"/>
      <c r="AS40" s="780"/>
      <c r="AT40" s="780"/>
      <c r="AU40" s="780"/>
      <c r="AV40" s="780"/>
      <c r="AW40" s="780"/>
      <c r="AX40" s="689"/>
      <c r="AY40" s="689"/>
      <c r="AZ40" s="689"/>
      <c r="BA40" s="689"/>
      <c r="BB40" s="690"/>
      <c r="BC40" s="786"/>
      <c r="BD40" s="787"/>
      <c r="BE40" s="787"/>
      <c r="BF40" s="787"/>
      <c r="BG40" s="787"/>
      <c r="BH40" s="787"/>
      <c r="BI40" s="787"/>
      <c r="BJ40" s="787"/>
      <c r="BK40" s="787"/>
      <c r="BL40" s="787"/>
      <c r="BM40" s="787"/>
      <c r="BN40" s="787"/>
      <c r="BO40" s="787"/>
      <c r="BP40" s="787"/>
      <c r="BQ40" s="787"/>
      <c r="BR40" s="787"/>
      <c r="BS40" s="787"/>
      <c r="BT40" s="787"/>
      <c r="BU40" s="787"/>
      <c r="BV40" s="787"/>
      <c r="BW40" s="787"/>
      <c r="BX40" s="787"/>
      <c r="BY40" s="787"/>
      <c r="BZ40" s="787"/>
      <c r="CA40" s="788"/>
      <c r="CB40" s="795"/>
      <c r="CC40" s="796"/>
      <c r="CD40" s="796"/>
      <c r="CE40" s="796"/>
      <c r="CF40" s="796"/>
      <c r="CG40" s="796"/>
      <c r="CH40" s="796"/>
      <c r="CI40" s="796"/>
      <c r="CJ40" s="796"/>
      <c r="CK40" s="796"/>
      <c r="CL40" s="796"/>
      <c r="CM40" s="796"/>
      <c r="CN40" s="796"/>
      <c r="CO40" s="796"/>
      <c r="CP40" s="797"/>
      <c r="CZ40" s="647"/>
      <c r="DA40" s="648"/>
      <c r="DB40" s="648"/>
      <c r="DC40" s="648"/>
      <c r="DD40" s="648"/>
      <c r="DE40" s="648"/>
      <c r="DF40" s="648"/>
      <c r="DG40" s="648"/>
      <c r="DH40" s="648"/>
      <c r="DI40" s="649"/>
      <c r="DJ40" s="769" t="str">
        <f>工事情報入力!C58&amp;"工事"</f>
        <v>工事</v>
      </c>
      <c r="DK40" s="762"/>
      <c r="DL40" s="762"/>
      <c r="DM40" s="762"/>
      <c r="DN40" s="762"/>
      <c r="DO40" s="762"/>
      <c r="DP40" s="762"/>
      <c r="DQ40" s="762"/>
      <c r="DR40" s="762"/>
      <c r="DS40" s="762"/>
      <c r="DT40" s="762"/>
      <c r="DU40" s="762"/>
      <c r="DV40" s="762"/>
      <c r="DW40" s="762"/>
      <c r="DX40" s="762"/>
      <c r="DY40" s="762"/>
      <c r="DZ40" s="762"/>
      <c r="EA40" s="762"/>
      <c r="EB40" s="762"/>
      <c r="EC40" s="762"/>
      <c r="ED40" s="762"/>
      <c r="EE40" s="762"/>
      <c r="EF40" s="762"/>
      <c r="EG40" s="762"/>
      <c r="EH40" s="762"/>
      <c r="EI40" s="762"/>
      <c r="EJ40" s="762"/>
      <c r="EK40" s="762"/>
      <c r="EL40" s="762"/>
      <c r="EM40" s="762"/>
      <c r="EN40" s="762"/>
      <c r="EO40" s="762"/>
      <c r="EP40" s="762"/>
      <c r="EQ40" s="762"/>
      <c r="ER40" s="762"/>
      <c r="ES40" s="762"/>
      <c r="ET40" s="762"/>
      <c r="EU40" s="762"/>
      <c r="EV40" s="762"/>
      <c r="EW40" s="762"/>
      <c r="EX40" s="762"/>
      <c r="EY40" s="762"/>
      <c r="EZ40" s="762"/>
      <c r="FA40" s="762"/>
      <c r="FB40" s="762"/>
      <c r="FC40" s="762"/>
      <c r="FD40" s="762"/>
      <c r="FE40" s="762"/>
      <c r="FF40" s="762"/>
      <c r="FG40" s="762"/>
      <c r="FH40" s="762"/>
      <c r="FI40" s="762"/>
      <c r="FJ40" s="762"/>
      <c r="FK40" s="762"/>
      <c r="FL40" s="762"/>
      <c r="FM40" s="762"/>
      <c r="FN40" s="762"/>
      <c r="FO40" s="762"/>
      <c r="FP40" s="762"/>
      <c r="FQ40" s="762"/>
      <c r="FR40" s="762"/>
      <c r="FS40" s="762"/>
      <c r="FT40" s="762"/>
      <c r="FU40" s="762"/>
      <c r="FV40" s="762"/>
      <c r="FW40" s="762"/>
      <c r="FX40" s="762"/>
      <c r="FY40" s="762"/>
      <c r="FZ40" s="762"/>
      <c r="GA40" s="762"/>
      <c r="GB40" s="762"/>
      <c r="GC40" s="762"/>
      <c r="GD40" s="762"/>
      <c r="GE40" s="762"/>
      <c r="GF40" s="762"/>
      <c r="GG40" s="762"/>
      <c r="GH40" s="762"/>
      <c r="GI40" s="762"/>
      <c r="GJ40" s="762"/>
      <c r="GK40" s="762"/>
      <c r="GL40" s="763"/>
    </row>
    <row r="41" spans="4:194" ht="3" customHeight="1">
      <c r="D41" s="647"/>
      <c r="E41" s="648"/>
      <c r="F41" s="648"/>
      <c r="G41" s="648"/>
      <c r="H41" s="648"/>
      <c r="I41" s="648"/>
      <c r="J41" s="648"/>
      <c r="K41" s="648"/>
      <c r="L41" s="648"/>
      <c r="M41" s="649"/>
      <c r="N41" s="779"/>
      <c r="O41" s="780"/>
      <c r="P41" s="780"/>
      <c r="Q41" s="780"/>
      <c r="R41" s="780"/>
      <c r="S41" s="780"/>
      <c r="T41" s="780"/>
      <c r="U41" s="780"/>
      <c r="V41" s="780"/>
      <c r="W41" s="780"/>
      <c r="X41" s="780"/>
      <c r="Y41" s="780"/>
      <c r="Z41" s="780"/>
      <c r="AA41" s="780"/>
      <c r="AB41" s="780"/>
      <c r="AC41" s="780"/>
      <c r="AD41" s="780"/>
      <c r="AE41" s="780"/>
      <c r="AF41" s="780"/>
      <c r="AG41" s="780"/>
      <c r="AH41" s="780"/>
      <c r="AI41" s="780"/>
      <c r="AJ41" s="780"/>
      <c r="AK41" s="780"/>
      <c r="AL41" s="780"/>
      <c r="AM41" s="780"/>
      <c r="AN41" s="780"/>
      <c r="AO41" s="780"/>
      <c r="AP41" s="780"/>
      <c r="AQ41" s="780"/>
      <c r="AR41" s="780"/>
      <c r="AS41" s="780"/>
      <c r="AT41" s="780"/>
      <c r="AU41" s="780"/>
      <c r="AV41" s="780"/>
      <c r="AW41" s="780"/>
      <c r="AX41" s="689"/>
      <c r="AY41" s="689"/>
      <c r="AZ41" s="689"/>
      <c r="BA41" s="689"/>
      <c r="BB41" s="690"/>
      <c r="BC41" s="786"/>
      <c r="BD41" s="787"/>
      <c r="BE41" s="787"/>
      <c r="BF41" s="787"/>
      <c r="BG41" s="787"/>
      <c r="BH41" s="787"/>
      <c r="BI41" s="787"/>
      <c r="BJ41" s="787"/>
      <c r="BK41" s="787"/>
      <c r="BL41" s="787"/>
      <c r="BM41" s="787"/>
      <c r="BN41" s="787"/>
      <c r="BO41" s="787"/>
      <c r="BP41" s="787"/>
      <c r="BQ41" s="787"/>
      <c r="BR41" s="787"/>
      <c r="BS41" s="787"/>
      <c r="BT41" s="787"/>
      <c r="BU41" s="787"/>
      <c r="BV41" s="787"/>
      <c r="BW41" s="787"/>
      <c r="BX41" s="787"/>
      <c r="BY41" s="787"/>
      <c r="BZ41" s="787"/>
      <c r="CA41" s="788"/>
      <c r="CB41" s="795"/>
      <c r="CC41" s="796"/>
      <c r="CD41" s="796"/>
      <c r="CE41" s="796"/>
      <c r="CF41" s="796"/>
      <c r="CG41" s="796"/>
      <c r="CH41" s="796"/>
      <c r="CI41" s="796"/>
      <c r="CJ41" s="796"/>
      <c r="CK41" s="796"/>
      <c r="CL41" s="796"/>
      <c r="CM41" s="796"/>
      <c r="CN41" s="796"/>
      <c r="CO41" s="796"/>
      <c r="CP41" s="797"/>
      <c r="CZ41" s="647"/>
      <c r="DA41" s="648"/>
      <c r="DB41" s="648"/>
      <c r="DC41" s="648"/>
      <c r="DD41" s="648"/>
      <c r="DE41" s="648"/>
      <c r="DF41" s="648"/>
      <c r="DG41" s="648"/>
      <c r="DH41" s="648"/>
      <c r="DI41" s="649"/>
      <c r="DJ41" s="761"/>
      <c r="DK41" s="762"/>
      <c r="DL41" s="762"/>
      <c r="DM41" s="762"/>
      <c r="DN41" s="762"/>
      <c r="DO41" s="762"/>
      <c r="DP41" s="762"/>
      <c r="DQ41" s="762"/>
      <c r="DR41" s="762"/>
      <c r="DS41" s="762"/>
      <c r="DT41" s="762"/>
      <c r="DU41" s="762"/>
      <c r="DV41" s="762"/>
      <c r="DW41" s="762"/>
      <c r="DX41" s="762"/>
      <c r="DY41" s="762"/>
      <c r="DZ41" s="762"/>
      <c r="EA41" s="762"/>
      <c r="EB41" s="762"/>
      <c r="EC41" s="762"/>
      <c r="ED41" s="762"/>
      <c r="EE41" s="762"/>
      <c r="EF41" s="762"/>
      <c r="EG41" s="762"/>
      <c r="EH41" s="762"/>
      <c r="EI41" s="762"/>
      <c r="EJ41" s="762"/>
      <c r="EK41" s="762"/>
      <c r="EL41" s="762"/>
      <c r="EM41" s="762"/>
      <c r="EN41" s="762"/>
      <c r="EO41" s="762"/>
      <c r="EP41" s="762"/>
      <c r="EQ41" s="762"/>
      <c r="ER41" s="762"/>
      <c r="ES41" s="762"/>
      <c r="ET41" s="762"/>
      <c r="EU41" s="762"/>
      <c r="EV41" s="762"/>
      <c r="EW41" s="762"/>
      <c r="EX41" s="762"/>
      <c r="EY41" s="762"/>
      <c r="EZ41" s="762"/>
      <c r="FA41" s="762"/>
      <c r="FB41" s="762"/>
      <c r="FC41" s="762"/>
      <c r="FD41" s="762"/>
      <c r="FE41" s="762"/>
      <c r="FF41" s="762"/>
      <c r="FG41" s="762"/>
      <c r="FH41" s="762"/>
      <c r="FI41" s="762"/>
      <c r="FJ41" s="762"/>
      <c r="FK41" s="762"/>
      <c r="FL41" s="762"/>
      <c r="FM41" s="762"/>
      <c r="FN41" s="762"/>
      <c r="FO41" s="762"/>
      <c r="FP41" s="762"/>
      <c r="FQ41" s="762"/>
      <c r="FR41" s="762"/>
      <c r="FS41" s="762"/>
      <c r="FT41" s="762"/>
      <c r="FU41" s="762"/>
      <c r="FV41" s="762"/>
      <c r="FW41" s="762"/>
      <c r="FX41" s="762"/>
      <c r="FY41" s="762"/>
      <c r="FZ41" s="762"/>
      <c r="GA41" s="762"/>
      <c r="GB41" s="762"/>
      <c r="GC41" s="762"/>
      <c r="GD41" s="762"/>
      <c r="GE41" s="762"/>
      <c r="GF41" s="762"/>
      <c r="GG41" s="762"/>
      <c r="GH41" s="762"/>
      <c r="GI41" s="762"/>
      <c r="GJ41" s="762"/>
      <c r="GK41" s="762"/>
      <c r="GL41" s="763"/>
    </row>
    <row r="42" spans="4:194" ht="3" customHeight="1">
      <c r="D42" s="647"/>
      <c r="E42" s="648"/>
      <c r="F42" s="648"/>
      <c r="G42" s="648"/>
      <c r="H42" s="648"/>
      <c r="I42" s="648"/>
      <c r="J42" s="648"/>
      <c r="K42" s="648"/>
      <c r="L42" s="648"/>
      <c r="M42" s="649"/>
      <c r="N42" s="779"/>
      <c r="O42" s="780"/>
      <c r="P42" s="780"/>
      <c r="Q42" s="780"/>
      <c r="R42" s="780"/>
      <c r="S42" s="780"/>
      <c r="T42" s="780"/>
      <c r="U42" s="780"/>
      <c r="V42" s="780"/>
      <c r="W42" s="780"/>
      <c r="X42" s="780"/>
      <c r="Y42" s="780"/>
      <c r="Z42" s="780"/>
      <c r="AA42" s="780"/>
      <c r="AB42" s="780"/>
      <c r="AC42" s="780"/>
      <c r="AD42" s="780"/>
      <c r="AE42" s="780"/>
      <c r="AF42" s="780"/>
      <c r="AG42" s="780"/>
      <c r="AH42" s="780"/>
      <c r="AI42" s="780"/>
      <c r="AJ42" s="780"/>
      <c r="AK42" s="780"/>
      <c r="AL42" s="780"/>
      <c r="AM42" s="780"/>
      <c r="AN42" s="780"/>
      <c r="AO42" s="780"/>
      <c r="AP42" s="780"/>
      <c r="AQ42" s="780"/>
      <c r="AR42" s="780"/>
      <c r="AS42" s="780"/>
      <c r="AT42" s="780"/>
      <c r="AU42" s="780"/>
      <c r="AV42" s="780"/>
      <c r="AW42" s="780"/>
      <c r="AX42" s="689"/>
      <c r="AY42" s="689"/>
      <c r="AZ42" s="689"/>
      <c r="BA42" s="689"/>
      <c r="BB42" s="690"/>
      <c r="BC42" s="786"/>
      <c r="BD42" s="787"/>
      <c r="BE42" s="787"/>
      <c r="BF42" s="787"/>
      <c r="BG42" s="787"/>
      <c r="BH42" s="787"/>
      <c r="BI42" s="787"/>
      <c r="BJ42" s="787"/>
      <c r="BK42" s="787"/>
      <c r="BL42" s="787"/>
      <c r="BM42" s="787"/>
      <c r="BN42" s="787"/>
      <c r="BO42" s="787"/>
      <c r="BP42" s="787"/>
      <c r="BQ42" s="787"/>
      <c r="BR42" s="787"/>
      <c r="BS42" s="787"/>
      <c r="BT42" s="787"/>
      <c r="BU42" s="787"/>
      <c r="BV42" s="787"/>
      <c r="BW42" s="787"/>
      <c r="BX42" s="787"/>
      <c r="BY42" s="787"/>
      <c r="BZ42" s="787"/>
      <c r="CA42" s="788"/>
      <c r="CB42" s="795"/>
      <c r="CC42" s="796"/>
      <c r="CD42" s="796"/>
      <c r="CE42" s="796"/>
      <c r="CF42" s="796"/>
      <c r="CG42" s="796"/>
      <c r="CH42" s="796"/>
      <c r="CI42" s="796"/>
      <c r="CJ42" s="796"/>
      <c r="CK42" s="796"/>
      <c r="CL42" s="796"/>
      <c r="CM42" s="796"/>
      <c r="CN42" s="796"/>
      <c r="CO42" s="796"/>
      <c r="CP42" s="797"/>
      <c r="CZ42" s="647"/>
      <c r="DA42" s="648"/>
      <c r="DB42" s="648"/>
      <c r="DC42" s="648"/>
      <c r="DD42" s="648"/>
      <c r="DE42" s="648"/>
      <c r="DF42" s="648"/>
      <c r="DG42" s="648"/>
      <c r="DH42" s="648"/>
      <c r="DI42" s="649"/>
      <c r="DJ42" s="761"/>
      <c r="DK42" s="762"/>
      <c r="DL42" s="762"/>
      <c r="DM42" s="762"/>
      <c r="DN42" s="762"/>
      <c r="DO42" s="762"/>
      <c r="DP42" s="762"/>
      <c r="DQ42" s="762"/>
      <c r="DR42" s="762"/>
      <c r="DS42" s="762"/>
      <c r="DT42" s="762"/>
      <c r="DU42" s="762"/>
      <c r="DV42" s="762"/>
      <c r="DW42" s="762"/>
      <c r="DX42" s="762"/>
      <c r="DY42" s="762"/>
      <c r="DZ42" s="762"/>
      <c r="EA42" s="762"/>
      <c r="EB42" s="762"/>
      <c r="EC42" s="762"/>
      <c r="ED42" s="762"/>
      <c r="EE42" s="762"/>
      <c r="EF42" s="762"/>
      <c r="EG42" s="762"/>
      <c r="EH42" s="762"/>
      <c r="EI42" s="762"/>
      <c r="EJ42" s="762"/>
      <c r="EK42" s="762"/>
      <c r="EL42" s="762"/>
      <c r="EM42" s="762"/>
      <c r="EN42" s="762"/>
      <c r="EO42" s="762"/>
      <c r="EP42" s="762"/>
      <c r="EQ42" s="762"/>
      <c r="ER42" s="762"/>
      <c r="ES42" s="762"/>
      <c r="ET42" s="762"/>
      <c r="EU42" s="762"/>
      <c r="EV42" s="762"/>
      <c r="EW42" s="762"/>
      <c r="EX42" s="762"/>
      <c r="EY42" s="762"/>
      <c r="EZ42" s="762"/>
      <c r="FA42" s="762"/>
      <c r="FB42" s="762"/>
      <c r="FC42" s="762"/>
      <c r="FD42" s="762"/>
      <c r="FE42" s="762"/>
      <c r="FF42" s="762"/>
      <c r="FG42" s="762"/>
      <c r="FH42" s="762"/>
      <c r="FI42" s="762"/>
      <c r="FJ42" s="762"/>
      <c r="FK42" s="762"/>
      <c r="FL42" s="762"/>
      <c r="FM42" s="762"/>
      <c r="FN42" s="762"/>
      <c r="FO42" s="762"/>
      <c r="FP42" s="762"/>
      <c r="FQ42" s="762"/>
      <c r="FR42" s="762"/>
      <c r="FS42" s="762"/>
      <c r="FT42" s="762"/>
      <c r="FU42" s="762"/>
      <c r="FV42" s="762"/>
      <c r="FW42" s="762"/>
      <c r="FX42" s="762"/>
      <c r="FY42" s="762"/>
      <c r="FZ42" s="762"/>
      <c r="GA42" s="762"/>
      <c r="GB42" s="762"/>
      <c r="GC42" s="762"/>
      <c r="GD42" s="762"/>
      <c r="GE42" s="762"/>
      <c r="GF42" s="762"/>
      <c r="GG42" s="762"/>
      <c r="GH42" s="762"/>
      <c r="GI42" s="762"/>
      <c r="GJ42" s="762"/>
      <c r="GK42" s="762"/>
      <c r="GL42" s="763"/>
    </row>
    <row r="43" spans="4:194" ht="3" customHeight="1">
      <c r="D43" s="647"/>
      <c r="E43" s="648"/>
      <c r="F43" s="648"/>
      <c r="G43" s="648"/>
      <c r="H43" s="648"/>
      <c r="I43" s="648"/>
      <c r="J43" s="648"/>
      <c r="K43" s="648"/>
      <c r="L43" s="648"/>
      <c r="M43" s="649"/>
      <c r="N43" s="779"/>
      <c r="O43" s="780"/>
      <c r="P43" s="780"/>
      <c r="Q43" s="780"/>
      <c r="R43" s="780"/>
      <c r="S43" s="780"/>
      <c r="T43" s="780"/>
      <c r="U43" s="780"/>
      <c r="V43" s="780"/>
      <c r="W43" s="780"/>
      <c r="X43" s="780"/>
      <c r="Y43" s="780"/>
      <c r="Z43" s="780"/>
      <c r="AA43" s="780"/>
      <c r="AB43" s="780"/>
      <c r="AC43" s="780"/>
      <c r="AD43" s="780"/>
      <c r="AE43" s="780"/>
      <c r="AF43" s="780"/>
      <c r="AG43" s="780"/>
      <c r="AH43" s="780"/>
      <c r="AI43" s="780"/>
      <c r="AJ43" s="780"/>
      <c r="AK43" s="780"/>
      <c r="AL43" s="780"/>
      <c r="AM43" s="780"/>
      <c r="AN43" s="780"/>
      <c r="AO43" s="780"/>
      <c r="AP43" s="780"/>
      <c r="AQ43" s="780"/>
      <c r="AR43" s="780"/>
      <c r="AS43" s="780"/>
      <c r="AT43" s="780"/>
      <c r="AU43" s="780"/>
      <c r="AV43" s="780"/>
      <c r="AW43" s="780"/>
      <c r="AX43" s="689"/>
      <c r="AY43" s="689"/>
      <c r="AZ43" s="689"/>
      <c r="BA43" s="689"/>
      <c r="BB43" s="690"/>
      <c r="BC43" s="786"/>
      <c r="BD43" s="787"/>
      <c r="BE43" s="787"/>
      <c r="BF43" s="787"/>
      <c r="BG43" s="787"/>
      <c r="BH43" s="787"/>
      <c r="BI43" s="787"/>
      <c r="BJ43" s="787"/>
      <c r="BK43" s="787"/>
      <c r="BL43" s="787"/>
      <c r="BM43" s="787"/>
      <c r="BN43" s="787"/>
      <c r="BO43" s="787"/>
      <c r="BP43" s="787"/>
      <c r="BQ43" s="787"/>
      <c r="BR43" s="787"/>
      <c r="BS43" s="787"/>
      <c r="BT43" s="787"/>
      <c r="BU43" s="787"/>
      <c r="BV43" s="787"/>
      <c r="BW43" s="787"/>
      <c r="BX43" s="787"/>
      <c r="BY43" s="787"/>
      <c r="BZ43" s="787"/>
      <c r="CA43" s="788"/>
      <c r="CB43" s="795"/>
      <c r="CC43" s="796"/>
      <c r="CD43" s="796"/>
      <c r="CE43" s="796"/>
      <c r="CF43" s="796"/>
      <c r="CG43" s="796"/>
      <c r="CH43" s="796"/>
      <c r="CI43" s="796"/>
      <c r="CJ43" s="796"/>
      <c r="CK43" s="796"/>
      <c r="CL43" s="796"/>
      <c r="CM43" s="796"/>
      <c r="CN43" s="796"/>
      <c r="CO43" s="796"/>
      <c r="CP43" s="797"/>
      <c r="CZ43" s="647"/>
      <c r="DA43" s="648"/>
      <c r="DB43" s="648"/>
      <c r="DC43" s="648"/>
      <c r="DD43" s="648"/>
      <c r="DE43" s="648"/>
      <c r="DF43" s="648"/>
      <c r="DG43" s="648"/>
      <c r="DH43" s="648"/>
      <c r="DI43" s="649"/>
      <c r="DJ43" s="761"/>
      <c r="DK43" s="762"/>
      <c r="DL43" s="762"/>
      <c r="DM43" s="762"/>
      <c r="DN43" s="762"/>
      <c r="DO43" s="762"/>
      <c r="DP43" s="762"/>
      <c r="DQ43" s="762"/>
      <c r="DR43" s="762"/>
      <c r="DS43" s="762"/>
      <c r="DT43" s="762"/>
      <c r="DU43" s="762"/>
      <c r="DV43" s="762"/>
      <c r="DW43" s="762"/>
      <c r="DX43" s="762"/>
      <c r="DY43" s="762"/>
      <c r="DZ43" s="762"/>
      <c r="EA43" s="762"/>
      <c r="EB43" s="762"/>
      <c r="EC43" s="762"/>
      <c r="ED43" s="762"/>
      <c r="EE43" s="762"/>
      <c r="EF43" s="762"/>
      <c r="EG43" s="762"/>
      <c r="EH43" s="762"/>
      <c r="EI43" s="762"/>
      <c r="EJ43" s="762"/>
      <c r="EK43" s="762"/>
      <c r="EL43" s="762"/>
      <c r="EM43" s="762"/>
      <c r="EN43" s="762"/>
      <c r="EO43" s="762"/>
      <c r="EP43" s="762"/>
      <c r="EQ43" s="762"/>
      <c r="ER43" s="762"/>
      <c r="ES43" s="762"/>
      <c r="ET43" s="762"/>
      <c r="EU43" s="762"/>
      <c r="EV43" s="762"/>
      <c r="EW43" s="762"/>
      <c r="EX43" s="762"/>
      <c r="EY43" s="762"/>
      <c r="EZ43" s="762"/>
      <c r="FA43" s="762"/>
      <c r="FB43" s="762"/>
      <c r="FC43" s="762"/>
      <c r="FD43" s="762"/>
      <c r="FE43" s="762"/>
      <c r="FF43" s="762"/>
      <c r="FG43" s="762"/>
      <c r="FH43" s="762"/>
      <c r="FI43" s="762"/>
      <c r="FJ43" s="762"/>
      <c r="FK43" s="762"/>
      <c r="FL43" s="762"/>
      <c r="FM43" s="762"/>
      <c r="FN43" s="762"/>
      <c r="FO43" s="762"/>
      <c r="FP43" s="762"/>
      <c r="FQ43" s="762"/>
      <c r="FR43" s="762"/>
      <c r="FS43" s="762"/>
      <c r="FT43" s="762"/>
      <c r="FU43" s="762"/>
      <c r="FV43" s="762"/>
      <c r="FW43" s="762"/>
      <c r="FX43" s="762"/>
      <c r="FY43" s="762"/>
      <c r="FZ43" s="762"/>
      <c r="GA43" s="762"/>
      <c r="GB43" s="762"/>
      <c r="GC43" s="762"/>
      <c r="GD43" s="762"/>
      <c r="GE43" s="762"/>
      <c r="GF43" s="762"/>
      <c r="GG43" s="762"/>
      <c r="GH43" s="762"/>
      <c r="GI43" s="762"/>
      <c r="GJ43" s="762"/>
      <c r="GK43" s="762"/>
      <c r="GL43" s="763"/>
    </row>
    <row r="44" spans="4:194" ht="3" customHeight="1">
      <c r="D44" s="647"/>
      <c r="E44" s="648"/>
      <c r="F44" s="648"/>
      <c r="G44" s="648"/>
      <c r="H44" s="648"/>
      <c r="I44" s="648"/>
      <c r="J44" s="648"/>
      <c r="K44" s="648"/>
      <c r="L44" s="648"/>
      <c r="M44" s="649"/>
      <c r="N44" s="779"/>
      <c r="O44" s="780"/>
      <c r="P44" s="780"/>
      <c r="Q44" s="780"/>
      <c r="R44" s="780"/>
      <c r="S44" s="780"/>
      <c r="T44" s="780"/>
      <c r="U44" s="780"/>
      <c r="V44" s="780"/>
      <c r="W44" s="780"/>
      <c r="X44" s="780"/>
      <c r="Y44" s="780"/>
      <c r="Z44" s="780"/>
      <c r="AA44" s="780"/>
      <c r="AB44" s="780"/>
      <c r="AC44" s="780"/>
      <c r="AD44" s="780"/>
      <c r="AE44" s="780"/>
      <c r="AF44" s="780"/>
      <c r="AG44" s="780"/>
      <c r="AH44" s="780"/>
      <c r="AI44" s="780"/>
      <c r="AJ44" s="780"/>
      <c r="AK44" s="780"/>
      <c r="AL44" s="780"/>
      <c r="AM44" s="780"/>
      <c r="AN44" s="780"/>
      <c r="AO44" s="780"/>
      <c r="AP44" s="780"/>
      <c r="AQ44" s="780"/>
      <c r="AR44" s="780"/>
      <c r="AS44" s="780"/>
      <c r="AT44" s="780"/>
      <c r="AU44" s="780"/>
      <c r="AV44" s="780"/>
      <c r="AW44" s="780"/>
      <c r="AX44" s="689"/>
      <c r="AY44" s="689"/>
      <c r="AZ44" s="689"/>
      <c r="BA44" s="689"/>
      <c r="BB44" s="690"/>
      <c r="BC44" s="786"/>
      <c r="BD44" s="787"/>
      <c r="BE44" s="787"/>
      <c r="BF44" s="787"/>
      <c r="BG44" s="787"/>
      <c r="BH44" s="787"/>
      <c r="BI44" s="787"/>
      <c r="BJ44" s="787"/>
      <c r="BK44" s="787"/>
      <c r="BL44" s="787"/>
      <c r="BM44" s="787"/>
      <c r="BN44" s="787"/>
      <c r="BO44" s="787"/>
      <c r="BP44" s="787"/>
      <c r="BQ44" s="787"/>
      <c r="BR44" s="787"/>
      <c r="BS44" s="787"/>
      <c r="BT44" s="787"/>
      <c r="BU44" s="787"/>
      <c r="BV44" s="787"/>
      <c r="BW44" s="787"/>
      <c r="BX44" s="787"/>
      <c r="BY44" s="787"/>
      <c r="BZ44" s="787"/>
      <c r="CA44" s="788"/>
      <c r="CB44" s="795"/>
      <c r="CC44" s="796"/>
      <c r="CD44" s="796"/>
      <c r="CE44" s="796"/>
      <c r="CF44" s="796"/>
      <c r="CG44" s="796"/>
      <c r="CH44" s="796"/>
      <c r="CI44" s="796"/>
      <c r="CJ44" s="796"/>
      <c r="CK44" s="796"/>
      <c r="CL44" s="796"/>
      <c r="CM44" s="796"/>
      <c r="CN44" s="796"/>
      <c r="CO44" s="796"/>
      <c r="CP44" s="797"/>
      <c r="CZ44" s="647"/>
      <c r="DA44" s="648"/>
      <c r="DB44" s="648"/>
      <c r="DC44" s="648"/>
      <c r="DD44" s="648"/>
      <c r="DE44" s="648"/>
      <c r="DF44" s="648"/>
      <c r="DG44" s="648"/>
      <c r="DH44" s="648"/>
      <c r="DI44" s="649"/>
      <c r="DJ44" s="761"/>
      <c r="DK44" s="762"/>
      <c r="DL44" s="762"/>
      <c r="DM44" s="762"/>
      <c r="DN44" s="762"/>
      <c r="DO44" s="762"/>
      <c r="DP44" s="762"/>
      <c r="DQ44" s="762"/>
      <c r="DR44" s="762"/>
      <c r="DS44" s="762"/>
      <c r="DT44" s="762"/>
      <c r="DU44" s="762"/>
      <c r="DV44" s="762"/>
      <c r="DW44" s="762"/>
      <c r="DX44" s="762"/>
      <c r="DY44" s="762"/>
      <c r="DZ44" s="762"/>
      <c r="EA44" s="762"/>
      <c r="EB44" s="762"/>
      <c r="EC44" s="762"/>
      <c r="ED44" s="762"/>
      <c r="EE44" s="762"/>
      <c r="EF44" s="762"/>
      <c r="EG44" s="762"/>
      <c r="EH44" s="762"/>
      <c r="EI44" s="762"/>
      <c r="EJ44" s="762"/>
      <c r="EK44" s="762"/>
      <c r="EL44" s="762"/>
      <c r="EM44" s="762"/>
      <c r="EN44" s="762"/>
      <c r="EO44" s="762"/>
      <c r="EP44" s="762"/>
      <c r="EQ44" s="762"/>
      <c r="ER44" s="762"/>
      <c r="ES44" s="762"/>
      <c r="ET44" s="762"/>
      <c r="EU44" s="762"/>
      <c r="EV44" s="762"/>
      <c r="EW44" s="762"/>
      <c r="EX44" s="762"/>
      <c r="EY44" s="762"/>
      <c r="EZ44" s="762"/>
      <c r="FA44" s="762"/>
      <c r="FB44" s="762"/>
      <c r="FC44" s="762"/>
      <c r="FD44" s="762"/>
      <c r="FE44" s="762"/>
      <c r="FF44" s="762"/>
      <c r="FG44" s="762"/>
      <c r="FH44" s="762"/>
      <c r="FI44" s="762"/>
      <c r="FJ44" s="762"/>
      <c r="FK44" s="762"/>
      <c r="FL44" s="762"/>
      <c r="FM44" s="762"/>
      <c r="FN44" s="762"/>
      <c r="FO44" s="762"/>
      <c r="FP44" s="762"/>
      <c r="FQ44" s="762"/>
      <c r="FR44" s="762"/>
      <c r="FS44" s="762"/>
      <c r="FT44" s="762"/>
      <c r="FU44" s="762"/>
      <c r="FV44" s="762"/>
      <c r="FW44" s="762"/>
      <c r="FX44" s="762"/>
      <c r="FY44" s="762"/>
      <c r="FZ44" s="762"/>
      <c r="GA44" s="762"/>
      <c r="GB44" s="762"/>
      <c r="GC44" s="762"/>
      <c r="GD44" s="762"/>
      <c r="GE44" s="762"/>
      <c r="GF44" s="762"/>
      <c r="GG44" s="762"/>
      <c r="GH44" s="762"/>
      <c r="GI44" s="762"/>
      <c r="GJ44" s="762"/>
      <c r="GK44" s="762"/>
      <c r="GL44" s="763"/>
    </row>
    <row r="45" spans="4:194" ht="3" customHeight="1">
      <c r="D45" s="647"/>
      <c r="E45" s="648"/>
      <c r="F45" s="648"/>
      <c r="G45" s="648"/>
      <c r="H45" s="648"/>
      <c r="I45" s="648"/>
      <c r="J45" s="648"/>
      <c r="K45" s="648"/>
      <c r="L45" s="648"/>
      <c r="M45" s="649"/>
      <c r="N45" s="779"/>
      <c r="O45" s="780"/>
      <c r="P45" s="780"/>
      <c r="Q45" s="780"/>
      <c r="R45" s="780"/>
      <c r="S45" s="780"/>
      <c r="T45" s="780"/>
      <c r="U45" s="780"/>
      <c r="V45" s="780"/>
      <c r="W45" s="780"/>
      <c r="X45" s="780"/>
      <c r="Y45" s="780"/>
      <c r="Z45" s="780"/>
      <c r="AA45" s="780"/>
      <c r="AB45" s="780"/>
      <c r="AC45" s="780"/>
      <c r="AD45" s="780"/>
      <c r="AE45" s="780"/>
      <c r="AF45" s="780"/>
      <c r="AG45" s="780"/>
      <c r="AH45" s="780"/>
      <c r="AI45" s="780"/>
      <c r="AJ45" s="780"/>
      <c r="AK45" s="780"/>
      <c r="AL45" s="780"/>
      <c r="AM45" s="780"/>
      <c r="AN45" s="780"/>
      <c r="AO45" s="780"/>
      <c r="AP45" s="780"/>
      <c r="AQ45" s="780"/>
      <c r="AR45" s="780"/>
      <c r="AS45" s="780"/>
      <c r="AT45" s="780"/>
      <c r="AU45" s="780"/>
      <c r="AV45" s="780"/>
      <c r="AW45" s="780"/>
      <c r="AX45" s="689"/>
      <c r="AY45" s="689"/>
      <c r="AZ45" s="689"/>
      <c r="BA45" s="689"/>
      <c r="BB45" s="690"/>
      <c r="BC45" s="786"/>
      <c r="BD45" s="787"/>
      <c r="BE45" s="787"/>
      <c r="BF45" s="787"/>
      <c r="BG45" s="787"/>
      <c r="BH45" s="787"/>
      <c r="BI45" s="787"/>
      <c r="BJ45" s="787"/>
      <c r="BK45" s="787"/>
      <c r="BL45" s="787"/>
      <c r="BM45" s="787"/>
      <c r="BN45" s="787"/>
      <c r="BO45" s="787"/>
      <c r="BP45" s="787"/>
      <c r="BQ45" s="787"/>
      <c r="BR45" s="787"/>
      <c r="BS45" s="787"/>
      <c r="BT45" s="787"/>
      <c r="BU45" s="787"/>
      <c r="BV45" s="787"/>
      <c r="BW45" s="787"/>
      <c r="BX45" s="787"/>
      <c r="BY45" s="787"/>
      <c r="BZ45" s="787"/>
      <c r="CA45" s="788"/>
      <c r="CB45" s="795"/>
      <c r="CC45" s="796"/>
      <c r="CD45" s="796"/>
      <c r="CE45" s="796"/>
      <c r="CF45" s="796"/>
      <c r="CG45" s="796"/>
      <c r="CH45" s="796"/>
      <c r="CI45" s="796"/>
      <c r="CJ45" s="796"/>
      <c r="CK45" s="796"/>
      <c r="CL45" s="796"/>
      <c r="CM45" s="796"/>
      <c r="CN45" s="796"/>
      <c r="CO45" s="796"/>
      <c r="CP45" s="797"/>
      <c r="CZ45" s="647"/>
      <c r="DA45" s="648"/>
      <c r="DB45" s="648"/>
      <c r="DC45" s="648"/>
      <c r="DD45" s="648"/>
      <c r="DE45" s="648"/>
      <c r="DF45" s="648"/>
      <c r="DG45" s="648"/>
      <c r="DH45" s="648"/>
      <c r="DI45" s="649"/>
      <c r="DJ45" s="761"/>
      <c r="DK45" s="762"/>
      <c r="DL45" s="762"/>
      <c r="DM45" s="762"/>
      <c r="DN45" s="762"/>
      <c r="DO45" s="762"/>
      <c r="DP45" s="762"/>
      <c r="DQ45" s="762"/>
      <c r="DR45" s="762"/>
      <c r="DS45" s="762"/>
      <c r="DT45" s="762"/>
      <c r="DU45" s="762"/>
      <c r="DV45" s="762"/>
      <c r="DW45" s="762"/>
      <c r="DX45" s="762"/>
      <c r="DY45" s="762"/>
      <c r="DZ45" s="762"/>
      <c r="EA45" s="762"/>
      <c r="EB45" s="762"/>
      <c r="EC45" s="762"/>
      <c r="ED45" s="762"/>
      <c r="EE45" s="762"/>
      <c r="EF45" s="762"/>
      <c r="EG45" s="762"/>
      <c r="EH45" s="762"/>
      <c r="EI45" s="762"/>
      <c r="EJ45" s="762"/>
      <c r="EK45" s="762"/>
      <c r="EL45" s="762"/>
      <c r="EM45" s="762"/>
      <c r="EN45" s="762"/>
      <c r="EO45" s="762"/>
      <c r="EP45" s="762"/>
      <c r="EQ45" s="762"/>
      <c r="ER45" s="762"/>
      <c r="ES45" s="762"/>
      <c r="ET45" s="762"/>
      <c r="EU45" s="762"/>
      <c r="EV45" s="762"/>
      <c r="EW45" s="762"/>
      <c r="EX45" s="762"/>
      <c r="EY45" s="762"/>
      <c r="EZ45" s="762"/>
      <c r="FA45" s="762"/>
      <c r="FB45" s="762"/>
      <c r="FC45" s="762"/>
      <c r="FD45" s="762"/>
      <c r="FE45" s="762"/>
      <c r="FF45" s="762"/>
      <c r="FG45" s="762"/>
      <c r="FH45" s="762"/>
      <c r="FI45" s="762"/>
      <c r="FJ45" s="762"/>
      <c r="FK45" s="762"/>
      <c r="FL45" s="762"/>
      <c r="FM45" s="762"/>
      <c r="FN45" s="762"/>
      <c r="FO45" s="762"/>
      <c r="FP45" s="762"/>
      <c r="FQ45" s="762"/>
      <c r="FR45" s="762"/>
      <c r="FS45" s="762"/>
      <c r="FT45" s="762"/>
      <c r="FU45" s="762"/>
      <c r="FV45" s="762"/>
      <c r="FW45" s="762"/>
      <c r="FX45" s="762"/>
      <c r="FY45" s="762"/>
      <c r="FZ45" s="762"/>
      <c r="GA45" s="762"/>
      <c r="GB45" s="762"/>
      <c r="GC45" s="762"/>
      <c r="GD45" s="762"/>
      <c r="GE45" s="762"/>
      <c r="GF45" s="762"/>
      <c r="GG45" s="762"/>
      <c r="GH45" s="762"/>
      <c r="GI45" s="762"/>
      <c r="GJ45" s="762"/>
      <c r="GK45" s="762"/>
      <c r="GL45" s="763"/>
    </row>
    <row r="46" spans="4:194" ht="3" customHeight="1">
      <c r="D46" s="647"/>
      <c r="E46" s="648"/>
      <c r="F46" s="648"/>
      <c r="G46" s="648"/>
      <c r="H46" s="648"/>
      <c r="I46" s="648"/>
      <c r="J46" s="648"/>
      <c r="K46" s="648"/>
      <c r="L46" s="648"/>
      <c r="M46" s="649"/>
      <c r="N46" s="781"/>
      <c r="O46" s="782"/>
      <c r="P46" s="782"/>
      <c r="Q46" s="782"/>
      <c r="R46" s="782"/>
      <c r="S46" s="782"/>
      <c r="T46" s="782"/>
      <c r="U46" s="782"/>
      <c r="V46" s="782"/>
      <c r="W46" s="782"/>
      <c r="X46" s="782"/>
      <c r="Y46" s="782"/>
      <c r="Z46" s="782"/>
      <c r="AA46" s="782"/>
      <c r="AB46" s="782"/>
      <c r="AC46" s="782"/>
      <c r="AD46" s="782"/>
      <c r="AE46" s="782"/>
      <c r="AF46" s="782"/>
      <c r="AG46" s="782"/>
      <c r="AH46" s="782"/>
      <c r="AI46" s="782"/>
      <c r="AJ46" s="782"/>
      <c r="AK46" s="782"/>
      <c r="AL46" s="782"/>
      <c r="AM46" s="782"/>
      <c r="AN46" s="782"/>
      <c r="AO46" s="782"/>
      <c r="AP46" s="782"/>
      <c r="AQ46" s="782"/>
      <c r="AR46" s="782"/>
      <c r="AS46" s="782"/>
      <c r="AT46" s="782"/>
      <c r="AU46" s="782"/>
      <c r="AV46" s="782"/>
      <c r="AW46" s="782"/>
      <c r="AX46" s="692"/>
      <c r="AY46" s="692"/>
      <c r="AZ46" s="692"/>
      <c r="BA46" s="692"/>
      <c r="BB46" s="693"/>
      <c r="BC46" s="789"/>
      <c r="BD46" s="790"/>
      <c r="BE46" s="790"/>
      <c r="BF46" s="790"/>
      <c r="BG46" s="790"/>
      <c r="BH46" s="790"/>
      <c r="BI46" s="790"/>
      <c r="BJ46" s="790"/>
      <c r="BK46" s="790"/>
      <c r="BL46" s="790"/>
      <c r="BM46" s="790"/>
      <c r="BN46" s="790"/>
      <c r="BO46" s="790"/>
      <c r="BP46" s="790"/>
      <c r="BQ46" s="790"/>
      <c r="BR46" s="790"/>
      <c r="BS46" s="790"/>
      <c r="BT46" s="790"/>
      <c r="BU46" s="790"/>
      <c r="BV46" s="790"/>
      <c r="BW46" s="790"/>
      <c r="BX46" s="790"/>
      <c r="BY46" s="790"/>
      <c r="BZ46" s="790"/>
      <c r="CA46" s="791"/>
      <c r="CB46" s="798"/>
      <c r="CC46" s="799"/>
      <c r="CD46" s="799"/>
      <c r="CE46" s="799"/>
      <c r="CF46" s="799"/>
      <c r="CG46" s="799"/>
      <c r="CH46" s="799"/>
      <c r="CI46" s="799"/>
      <c r="CJ46" s="799"/>
      <c r="CK46" s="799"/>
      <c r="CL46" s="799"/>
      <c r="CM46" s="799"/>
      <c r="CN46" s="799"/>
      <c r="CO46" s="799"/>
      <c r="CP46" s="800"/>
      <c r="CZ46" s="650"/>
      <c r="DA46" s="651"/>
      <c r="DB46" s="651"/>
      <c r="DC46" s="651"/>
      <c r="DD46" s="651"/>
      <c r="DE46" s="651"/>
      <c r="DF46" s="651"/>
      <c r="DG46" s="651"/>
      <c r="DH46" s="651"/>
      <c r="DI46" s="652"/>
      <c r="DJ46" s="770"/>
      <c r="DK46" s="771"/>
      <c r="DL46" s="771"/>
      <c r="DM46" s="771"/>
      <c r="DN46" s="771"/>
      <c r="DO46" s="771"/>
      <c r="DP46" s="771"/>
      <c r="DQ46" s="771"/>
      <c r="DR46" s="771"/>
      <c r="DS46" s="771"/>
      <c r="DT46" s="771"/>
      <c r="DU46" s="771"/>
      <c r="DV46" s="771"/>
      <c r="DW46" s="771"/>
      <c r="DX46" s="771"/>
      <c r="DY46" s="771"/>
      <c r="DZ46" s="771"/>
      <c r="EA46" s="771"/>
      <c r="EB46" s="771"/>
      <c r="EC46" s="771"/>
      <c r="ED46" s="771"/>
      <c r="EE46" s="771"/>
      <c r="EF46" s="771"/>
      <c r="EG46" s="771"/>
      <c r="EH46" s="771"/>
      <c r="EI46" s="771"/>
      <c r="EJ46" s="771"/>
      <c r="EK46" s="771"/>
      <c r="EL46" s="771"/>
      <c r="EM46" s="771"/>
      <c r="EN46" s="771"/>
      <c r="EO46" s="771"/>
      <c r="EP46" s="771"/>
      <c r="EQ46" s="771"/>
      <c r="ER46" s="771"/>
      <c r="ES46" s="771"/>
      <c r="ET46" s="771"/>
      <c r="EU46" s="771"/>
      <c r="EV46" s="771"/>
      <c r="EW46" s="771"/>
      <c r="EX46" s="771"/>
      <c r="EY46" s="771"/>
      <c r="EZ46" s="771"/>
      <c r="FA46" s="771"/>
      <c r="FB46" s="771"/>
      <c r="FC46" s="771"/>
      <c r="FD46" s="771"/>
      <c r="FE46" s="771"/>
      <c r="FF46" s="771"/>
      <c r="FG46" s="771"/>
      <c r="FH46" s="771"/>
      <c r="FI46" s="771"/>
      <c r="FJ46" s="771"/>
      <c r="FK46" s="771"/>
      <c r="FL46" s="771"/>
      <c r="FM46" s="771"/>
      <c r="FN46" s="771"/>
      <c r="FO46" s="771"/>
      <c r="FP46" s="771"/>
      <c r="FQ46" s="771"/>
      <c r="FR46" s="771"/>
      <c r="FS46" s="771"/>
      <c r="FT46" s="771"/>
      <c r="FU46" s="771"/>
      <c r="FV46" s="771"/>
      <c r="FW46" s="771"/>
      <c r="FX46" s="771"/>
      <c r="FY46" s="771"/>
      <c r="FZ46" s="771"/>
      <c r="GA46" s="771"/>
      <c r="GB46" s="771"/>
      <c r="GC46" s="771"/>
      <c r="GD46" s="771"/>
      <c r="GE46" s="771"/>
      <c r="GF46" s="771"/>
      <c r="GG46" s="771"/>
      <c r="GH46" s="771"/>
      <c r="GI46" s="771"/>
      <c r="GJ46" s="771"/>
      <c r="GK46" s="771"/>
      <c r="GL46" s="772"/>
    </row>
    <row r="47" spans="4:194" ht="3" customHeight="1">
      <c r="D47" s="647"/>
      <c r="E47" s="648"/>
      <c r="F47" s="648"/>
      <c r="G47" s="648"/>
      <c r="H47" s="648"/>
      <c r="I47" s="648"/>
      <c r="J47" s="648"/>
      <c r="K47" s="648"/>
      <c r="L47" s="648"/>
      <c r="M47" s="649"/>
      <c r="N47" s="801"/>
      <c r="O47" s="802"/>
      <c r="P47" s="802"/>
      <c r="Q47" s="802"/>
      <c r="R47" s="802"/>
      <c r="S47" s="802"/>
      <c r="T47" s="802"/>
      <c r="U47" s="802"/>
      <c r="V47" s="802"/>
      <c r="W47" s="802"/>
      <c r="X47" s="802"/>
      <c r="Y47" s="802"/>
      <c r="Z47" s="802"/>
      <c r="AA47" s="802"/>
      <c r="AB47" s="802"/>
      <c r="AC47" s="802"/>
      <c r="AD47" s="802"/>
      <c r="AE47" s="802"/>
      <c r="AF47" s="802"/>
      <c r="AG47" s="802"/>
      <c r="AH47" s="802"/>
      <c r="AI47" s="802"/>
      <c r="AJ47" s="802"/>
      <c r="AK47" s="802"/>
      <c r="AL47" s="802"/>
      <c r="AM47" s="802"/>
      <c r="AN47" s="802"/>
      <c r="AO47" s="802"/>
      <c r="AP47" s="802"/>
      <c r="AQ47" s="802"/>
      <c r="AR47" s="802"/>
      <c r="AS47" s="802"/>
      <c r="AT47" s="802"/>
      <c r="AU47" s="802"/>
      <c r="AV47" s="802"/>
      <c r="AW47" s="802"/>
      <c r="AX47" s="714" t="str">
        <f>IF(N47="","","工事業")</f>
        <v/>
      </c>
      <c r="AY47" s="714"/>
      <c r="AZ47" s="714"/>
      <c r="BA47" s="714"/>
      <c r="BB47" s="715"/>
      <c r="BC47" s="783"/>
      <c r="BD47" s="784"/>
      <c r="BE47" s="784"/>
      <c r="BF47" s="784"/>
      <c r="BG47" s="784"/>
      <c r="BH47" s="784"/>
      <c r="BI47" s="784"/>
      <c r="BJ47" s="784"/>
      <c r="BK47" s="784"/>
      <c r="BL47" s="784"/>
      <c r="BM47" s="784"/>
      <c r="BN47" s="784"/>
      <c r="BO47" s="784"/>
      <c r="BP47" s="784"/>
      <c r="BQ47" s="784"/>
      <c r="BR47" s="784"/>
      <c r="BS47" s="784"/>
      <c r="BT47" s="784"/>
      <c r="BU47" s="784"/>
      <c r="BV47" s="784"/>
      <c r="BW47" s="784"/>
      <c r="BX47" s="784"/>
      <c r="BY47" s="784"/>
      <c r="BZ47" s="784"/>
      <c r="CA47" s="785"/>
      <c r="CB47" s="792"/>
      <c r="CC47" s="793"/>
      <c r="CD47" s="793"/>
      <c r="CE47" s="793"/>
      <c r="CF47" s="793"/>
      <c r="CG47" s="793"/>
      <c r="CH47" s="793"/>
      <c r="CI47" s="793"/>
      <c r="CJ47" s="793"/>
      <c r="CK47" s="793"/>
      <c r="CL47" s="793"/>
      <c r="CM47" s="793"/>
      <c r="CN47" s="793"/>
      <c r="CO47" s="793"/>
      <c r="CP47" s="794"/>
      <c r="CZ47" s="662" t="s">
        <v>9</v>
      </c>
      <c r="DA47" s="645"/>
      <c r="DB47" s="645"/>
      <c r="DC47" s="645"/>
      <c r="DD47" s="645"/>
      <c r="DE47" s="645"/>
      <c r="DF47" s="645"/>
      <c r="DG47" s="645"/>
      <c r="DH47" s="645"/>
      <c r="DI47" s="646"/>
      <c r="DJ47" s="662" t="s">
        <v>8</v>
      </c>
      <c r="DK47" s="645"/>
      <c r="DL47" s="645"/>
      <c r="DM47" s="645"/>
      <c r="DN47" s="645"/>
      <c r="DO47" s="739" t="str">
        <f>工事情報入力!C33</f>
        <v/>
      </c>
      <c r="DP47" s="739"/>
      <c r="DQ47" s="739"/>
      <c r="DR47" s="739"/>
      <c r="DS47" s="739"/>
      <c r="DT47" s="739"/>
      <c r="DU47" s="739"/>
      <c r="DV47" s="739"/>
      <c r="DW47" s="739"/>
      <c r="DX47" s="739"/>
      <c r="DY47" s="739"/>
      <c r="DZ47" s="739"/>
      <c r="EA47" s="739"/>
      <c r="EB47" s="739"/>
      <c r="EC47" s="739"/>
      <c r="ED47" s="739"/>
      <c r="EE47" s="739"/>
      <c r="EF47" s="739"/>
      <c r="EG47" s="739"/>
      <c r="EH47" s="739"/>
      <c r="EI47" s="739"/>
      <c r="EJ47" s="739"/>
      <c r="EK47" s="739"/>
      <c r="EL47" s="739"/>
      <c r="EM47" s="739"/>
      <c r="EN47" s="739"/>
      <c r="EO47" s="739"/>
      <c r="EP47" s="739"/>
      <c r="EQ47" s="739"/>
      <c r="ER47" s="739"/>
      <c r="ES47" s="740"/>
      <c r="ET47" s="662" t="s">
        <v>261</v>
      </c>
      <c r="EU47" s="645"/>
      <c r="EV47" s="645"/>
      <c r="EW47" s="645"/>
      <c r="EX47" s="645"/>
      <c r="EY47" s="645"/>
      <c r="EZ47" s="645"/>
      <c r="FA47" s="645"/>
      <c r="FB47" s="645"/>
      <c r="FC47" s="646"/>
      <c r="FD47" s="738" t="str">
        <f>工事情報入力!C35</f>
        <v/>
      </c>
      <c r="FE47" s="739"/>
      <c r="FF47" s="739"/>
      <c r="FG47" s="739"/>
      <c r="FH47" s="739"/>
      <c r="FI47" s="739"/>
      <c r="FJ47" s="739"/>
      <c r="FK47" s="739"/>
      <c r="FL47" s="739"/>
      <c r="FM47" s="739"/>
      <c r="FN47" s="739"/>
      <c r="FO47" s="739"/>
      <c r="FP47" s="739"/>
      <c r="FQ47" s="739"/>
      <c r="FR47" s="739"/>
      <c r="FS47" s="739"/>
      <c r="FT47" s="739"/>
      <c r="FU47" s="739"/>
      <c r="FV47" s="739"/>
      <c r="FW47" s="739"/>
      <c r="FX47" s="739"/>
      <c r="FY47" s="739"/>
      <c r="FZ47" s="739"/>
      <c r="GA47" s="739"/>
      <c r="GB47" s="739"/>
      <c r="GC47" s="739"/>
      <c r="GD47" s="739"/>
      <c r="GE47" s="739"/>
      <c r="GF47" s="739"/>
      <c r="GG47" s="739"/>
      <c r="GH47" s="739"/>
      <c r="GI47" s="739"/>
      <c r="GJ47" s="739"/>
      <c r="GK47" s="739"/>
      <c r="GL47" s="740"/>
    </row>
    <row r="48" spans="4:194" ht="3" customHeight="1">
      <c r="D48" s="647"/>
      <c r="E48" s="648"/>
      <c r="F48" s="648"/>
      <c r="G48" s="648"/>
      <c r="H48" s="648"/>
      <c r="I48" s="648"/>
      <c r="J48" s="648"/>
      <c r="K48" s="648"/>
      <c r="L48" s="648"/>
      <c r="M48" s="649"/>
      <c r="N48" s="803"/>
      <c r="O48" s="804"/>
      <c r="P48" s="804"/>
      <c r="Q48" s="804"/>
      <c r="R48" s="804"/>
      <c r="S48" s="804"/>
      <c r="T48" s="804"/>
      <c r="U48" s="804"/>
      <c r="V48" s="804"/>
      <c r="W48" s="804"/>
      <c r="X48" s="804"/>
      <c r="Y48" s="804"/>
      <c r="Z48" s="804"/>
      <c r="AA48" s="804"/>
      <c r="AB48" s="804"/>
      <c r="AC48" s="804"/>
      <c r="AD48" s="804"/>
      <c r="AE48" s="804"/>
      <c r="AF48" s="804"/>
      <c r="AG48" s="804"/>
      <c r="AH48" s="804"/>
      <c r="AI48" s="804"/>
      <c r="AJ48" s="804"/>
      <c r="AK48" s="804"/>
      <c r="AL48" s="804"/>
      <c r="AM48" s="804"/>
      <c r="AN48" s="804"/>
      <c r="AO48" s="804"/>
      <c r="AP48" s="804"/>
      <c r="AQ48" s="804"/>
      <c r="AR48" s="804"/>
      <c r="AS48" s="804"/>
      <c r="AT48" s="804"/>
      <c r="AU48" s="804"/>
      <c r="AV48" s="804"/>
      <c r="AW48" s="804"/>
      <c r="AX48" s="689"/>
      <c r="AY48" s="689"/>
      <c r="AZ48" s="689"/>
      <c r="BA48" s="689"/>
      <c r="BB48" s="690"/>
      <c r="BC48" s="786"/>
      <c r="BD48" s="787"/>
      <c r="BE48" s="787"/>
      <c r="BF48" s="787"/>
      <c r="BG48" s="787"/>
      <c r="BH48" s="787"/>
      <c r="BI48" s="787"/>
      <c r="BJ48" s="787"/>
      <c r="BK48" s="787"/>
      <c r="BL48" s="787"/>
      <c r="BM48" s="787"/>
      <c r="BN48" s="787"/>
      <c r="BO48" s="787"/>
      <c r="BP48" s="787"/>
      <c r="BQ48" s="787"/>
      <c r="BR48" s="787"/>
      <c r="BS48" s="787"/>
      <c r="BT48" s="787"/>
      <c r="BU48" s="787"/>
      <c r="BV48" s="787"/>
      <c r="BW48" s="787"/>
      <c r="BX48" s="787"/>
      <c r="BY48" s="787"/>
      <c r="BZ48" s="787"/>
      <c r="CA48" s="788"/>
      <c r="CB48" s="795"/>
      <c r="CC48" s="796"/>
      <c r="CD48" s="796"/>
      <c r="CE48" s="796"/>
      <c r="CF48" s="796"/>
      <c r="CG48" s="796"/>
      <c r="CH48" s="796"/>
      <c r="CI48" s="796"/>
      <c r="CJ48" s="796"/>
      <c r="CK48" s="796"/>
      <c r="CL48" s="796"/>
      <c r="CM48" s="796"/>
      <c r="CN48" s="796"/>
      <c r="CO48" s="796"/>
      <c r="CP48" s="797"/>
      <c r="CZ48" s="647"/>
      <c r="DA48" s="648"/>
      <c r="DB48" s="648"/>
      <c r="DC48" s="648"/>
      <c r="DD48" s="648"/>
      <c r="DE48" s="648"/>
      <c r="DF48" s="648"/>
      <c r="DG48" s="648"/>
      <c r="DH48" s="648"/>
      <c r="DI48" s="649"/>
      <c r="DJ48" s="647"/>
      <c r="DK48" s="648"/>
      <c r="DL48" s="648"/>
      <c r="DM48" s="648"/>
      <c r="DN48" s="648"/>
      <c r="DO48" s="742"/>
      <c r="DP48" s="742"/>
      <c r="DQ48" s="742"/>
      <c r="DR48" s="742"/>
      <c r="DS48" s="742"/>
      <c r="DT48" s="742"/>
      <c r="DU48" s="742"/>
      <c r="DV48" s="742"/>
      <c r="DW48" s="742"/>
      <c r="DX48" s="742"/>
      <c r="DY48" s="742"/>
      <c r="DZ48" s="742"/>
      <c r="EA48" s="742"/>
      <c r="EB48" s="742"/>
      <c r="EC48" s="742"/>
      <c r="ED48" s="742"/>
      <c r="EE48" s="742"/>
      <c r="EF48" s="742"/>
      <c r="EG48" s="742"/>
      <c r="EH48" s="742"/>
      <c r="EI48" s="742"/>
      <c r="EJ48" s="742"/>
      <c r="EK48" s="742"/>
      <c r="EL48" s="742"/>
      <c r="EM48" s="742"/>
      <c r="EN48" s="742"/>
      <c r="EO48" s="742"/>
      <c r="EP48" s="742"/>
      <c r="EQ48" s="742"/>
      <c r="ER48" s="742"/>
      <c r="ES48" s="743"/>
      <c r="ET48" s="647"/>
      <c r="EU48" s="648"/>
      <c r="EV48" s="648"/>
      <c r="EW48" s="648"/>
      <c r="EX48" s="648"/>
      <c r="EY48" s="648"/>
      <c r="EZ48" s="648"/>
      <c r="FA48" s="648"/>
      <c r="FB48" s="648"/>
      <c r="FC48" s="649"/>
      <c r="FD48" s="741"/>
      <c r="FE48" s="742"/>
      <c r="FF48" s="742"/>
      <c r="FG48" s="742"/>
      <c r="FH48" s="742"/>
      <c r="FI48" s="742"/>
      <c r="FJ48" s="742"/>
      <c r="FK48" s="742"/>
      <c r="FL48" s="742"/>
      <c r="FM48" s="742"/>
      <c r="FN48" s="742"/>
      <c r="FO48" s="742"/>
      <c r="FP48" s="742"/>
      <c r="FQ48" s="742"/>
      <c r="FR48" s="742"/>
      <c r="FS48" s="742"/>
      <c r="FT48" s="742"/>
      <c r="FU48" s="742"/>
      <c r="FV48" s="742"/>
      <c r="FW48" s="742"/>
      <c r="FX48" s="742"/>
      <c r="FY48" s="742"/>
      <c r="FZ48" s="742"/>
      <c r="GA48" s="742"/>
      <c r="GB48" s="742"/>
      <c r="GC48" s="742"/>
      <c r="GD48" s="742"/>
      <c r="GE48" s="742"/>
      <c r="GF48" s="742"/>
      <c r="GG48" s="742"/>
      <c r="GH48" s="742"/>
      <c r="GI48" s="742"/>
      <c r="GJ48" s="742"/>
      <c r="GK48" s="742"/>
      <c r="GL48" s="743"/>
    </row>
    <row r="49" spans="4:194" ht="3" customHeight="1">
      <c r="D49" s="647"/>
      <c r="E49" s="648"/>
      <c r="F49" s="648"/>
      <c r="G49" s="648"/>
      <c r="H49" s="648"/>
      <c r="I49" s="648"/>
      <c r="J49" s="648"/>
      <c r="K49" s="648"/>
      <c r="L49" s="648"/>
      <c r="M49" s="649"/>
      <c r="N49" s="803"/>
      <c r="O49" s="804"/>
      <c r="P49" s="804"/>
      <c r="Q49" s="804"/>
      <c r="R49" s="804"/>
      <c r="S49" s="804"/>
      <c r="T49" s="804"/>
      <c r="U49" s="804"/>
      <c r="V49" s="804"/>
      <c r="W49" s="804"/>
      <c r="X49" s="804"/>
      <c r="Y49" s="804"/>
      <c r="Z49" s="804"/>
      <c r="AA49" s="804"/>
      <c r="AB49" s="804"/>
      <c r="AC49" s="804"/>
      <c r="AD49" s="804"/>
      <c r="AE49" s="804"/>
      <c r="AF49" s="804"/>
      <c r="AG49" s="804"/>
      <c r="AH49" s="804"/>
      <c r="AI49" s="804"/>
      <c r="AJ49" s="804"/>
      <c r="AK49" s="804"/>
      <c r="AL49" s="804"/>
      <c r="AM49" s="804"/>
      <c r="AN49" s="804"/>
      <c r="AO49" s="804"/>
      <c r="AP49" s="804"/>
      <c r="AQ49" s="804"/>
      <c r="AR49" s="804"/>
      <c r="AS49" s="804"/>
      <c r="AT49" s="804"/>
      <c r="AU49" s="804"/>
      <c r="AV49" s="804"/>
      <c r="AW49" s="804"/>
      <c r="AX49" s="689"/>
      <c r="AY49" s="689"/>
      <c r="AZ49" s="689"/>
      <c r="BA49" s="689"/>
      <c r="BB49" s="690"/>
      <c r="BC49" s="786"/>
      <c r="BD49" s="787"/>
      <c r="BE49" s="787"/>
      <c r="BF49" s="787"/>
      <c r="BG49" s="787"/>
      <c r="BH49" s="787"/>
      <c r="BI49" s="787"/>
      <c r="BJ49" s="787"/>
      <c r="BK49" s="787"/>
      <c r="BL49" s="787"/>
      <c r="BM49" s="787"/>
      <c r="BN49" s="787"/>
      <c r="BO49" s="787"/>
      <c r="BP49" s="787"/>
      <c r="BQ49" s="787"/>
      <c r="BR49" s="787"/>
      <c r="BS49" s="787"/>
      <c r="BT49" s="787"/>
      <c r="BU49" s="787"/>
      <c r="BV49" s="787"/>
      <c r="BW49" s="787"/>
      <c r="BX49" s="787"/>
      <c r="BY49" s="787"/>
      <c r="BZ49" s="787"/>
      <c r="CA49" s="788"/>
      <c r="CB49" s="795"/>
      <c r="CC49" s="796"/>
      <c r="CD49" s="796"/>
      <c r="CE49" s="796"/>
      <c r="CF49" s="796"/>
      <c r="CG49" s="796"/>
      <c r="CH49" s="796"/>
      <c r="CI49" s="796"/>
      <c r="CJ49" s="796"/>
      <c r="CK49" s="796"/>
      <c r="CL49" s="796"/>
      <c r="CM49" s="796"/>
      <c r="CN49" s="796"/>
      <c r="CO49" s="796"/>
      <c r="CP49" s="797"/>
      <c r="CZ49" s="647"/>
      <c r="DA49" s="648"/>
      <c r="DB49" s="648"/>
      <c r="DC49" s="648"/>
      <c r="DD49" s="648"/>
      <c r="DE49" s="648"/>
      <c r="DF49" s="648"/>
      <c r="DG49" s="648"/>
      <c r="DH49" s="648"/>
      <c r="DI49" s="649"/>
      <c r="DJ49" s="647"/>
      <c r="DK49" s="648"/>
      <c r="DL49" s="648"/>
      <c r="DM49" s="648"/>
      <c r="DN49" s="648"/>
      <c r="DO49" s="742"/>
      <c r="DP49" s="742"/>
      <c r="DQ49" s="742"/>
      <c r="DR49" s="742"/>
      <c r="DS49" s="742"/>
      <c r="DT49" s="742"/>
      <c r="DU49" s="742"/>
      <c r="DV49" s="742"/>
      <c r="DW49" s="742"/>
      <c r="DX49" s="742"/>
      <c r="DY49" s="742"/>
      <c r="DZ49" s="742"/>
      <c r="EA49" s="742"/>
      <c r="EB49" s="742"/>
      <c r="EC49" s="742"/>
      <c r="ED49" s="742"/>
      <c r="EE49" s="742"/>
      <c r="EF49" s="742"/>
      <c r="EG49" s="742"/>
      <c r="EH49" s="742"/>
      <c r="EI49" s="742"/>
      <c r="EJ49" s="742"/>
      <c r="EK49" s="742"/>
      <c r="EL49" s="742"/>
      <c r="EM49" s="742"/>
      <c r="EN49" s="742"/>
      <c r="EO49" s="742"/>
      <c r="EP49" s="742"/>
      <c r="EQ49" s="742"/>
      <c r="ER49" s="742"/>
      <c r="ES49" s="743"/>
      <c r="ET49" s="647"/>
      <c r="EU49" s="648"/>
      <c r="EV49" s="648"/>
      <c r="EW49" s="648"/>
      <c r="EX49" s="648"/>
      <c r="EY49" s="648"/>
      <c r="EZ49" s="648"/>
      <c r="FA49" s="648"/>
      <c r="FB49" s="648"/>
      <c r="FC49" s="649"/>
      <c r="FD49" s="741"/>
      <c r="FE49" s="742"/>
      <c r="FF49" s="742"/>
      <c r="FG49" s="742"/>
      <c r="FH49" s="742"/>
      <c r="FI49" s="742"/>
      <c r="FJ49" s="742"/>
      <c r="FK49" s="742"/>
      <c r="FL49" s="742"/>
      <c r="FM49" s="742"/>
      <c r="FN49" s="742"/>
      <c r="FO49" s="742"/>
      <c r="FP49" s="742"/>
      <c r="FQ49" s="742"/>
      <c r="FR49" s="742"/>
      <c r="FS49" s="742"/>
      <c r="FT49" s="742"/>
      <c r="FU49" s="742"/>
      <c r="FV49" s="742"/>
      <c r="FW49" s="742"/>
      <c r="FX49" s="742"/>
      <c r="FY49" s="742"/>
      <c r="FZ49" s="742"/>
      <c r="GA49" s="742"/>
      <c r="GB49" s="742"/>
      <c r="GC49" s="742"/>
      <c r="GD49" s="742"/>
      <c r="GE49" s="742"/>
      <c r="GF49" s="742"/>
      <c r="GG49" s="742"/>
      <c r="GH49" s="742"/>
      <c r="GI49" s="742"/>
      <c r="GJ49" s="742"/>
      <c r="GK49" s="742"/>
      <c r="GL49" s="743"/>
    </row>
    <row r="50" spans="4:194" ht="3" customHeight="1">
      <c r="D50" s="647"/>
      <c r="E50" s="648"/>
      <c r="F50" s="648"/>
      <c r="G50" s="648"/>
      <c r="H50" s="648"/>
      <c r="I50" s="648"/>
      <c r="J50" s="648"/>
      <c r="K50" s="648"/>
      <c r="L50" s="648"/>
      <c r="M50" s="649"/>
      <c r="N50" s="803"/>
      <c r="O50" s="804"/>
      <c r="P50" s="804"/>
      <c r="Q50" s="804"/>
      <c r="R50" s="804"/>
      <c r="S50" s="804"/>
      <c r="T50" s="804"/>
      <c r="U50" s="804"/>
      <c r="V50" s="804"/>
      <c r="W50" s="804"/>
      <c r="X50" s="804"/>
      <c r="Y50" s="804"/>
      <c r="Z50" s="804"/>
      <c r="AA50" s="804"/>
      <c r="AB50" s="804"/>
      <c r="AC50" s="804"/>
      <c r="AD50" s="804"/>
      <c r="AE50" s="804"/>
      <c r="AF50" s="804"/>
      <c r="AG50" s="804"/>
      <c r="AH50" s="804"/>
      <c r="AI50" s="804"/>
      <c r="AJ50" s="804"/>
      <c r="AK50" s="804"/>
      <c r="AL50" s="804"/>
      <c r="AM50" s="804"/>
      <c r="AN50" s="804"/>
      <c r="AO50" s="804"/>
      <c r="AP50" s="804"/>
      <c r="AQ50" s="804"/>
      <c r="AR50" s="804"/>
      <c r="AS50" s="804"/>
      <c r="AT50" s="804"/>
      <c r="AU50" s="804"/>
      <c r="AV50" s="804"/>
      <c r="AW50" s="804"/>
      <c r="AX50" s="689"/>
      <c r="AY50" s="689"/>
      <c r="AZ50" s="689"/>
      <c r="BA50" s="689"/>
      <c r="BB50" s="690"/>
      <c r="BC50" s="786"/>
      <c r="BD50" s="787"/>
      <c r="BE50" s="787"/>
      <c r="BF50" s="787"/>
      <c r="BG50" s="787"/>
      <c r="BH50" s="787"/>
      <c r="BI50" s="787"/>
      <c r="BJ50" s="787"/>
      <c r="BK50" s="787"/>
      <c r="BL50" s="787"/>
      <c r="BM50" s="787"/>
      <c r="BN50" s="787"/>
      <c r="BO50" s="787"/>
      <c r="BP50" s="787"/>
      <c r="BQ50" s="787"/>
      <c r="BR50" s="787"/>
      <c r="BS50" s="787"/>
      <c r="BT50" s="787"/>
      <c r="BU50" s="787"/>
      <c r="BV50" s="787"/>
      <c r="BW50" s="787"/>
      <c r="BX50" s="787"/>
      <c r="BY50" s="787"/>
      <c r="BZ50" s="787"/>
      <c r="CA50" s="788"/>
      <c r="CB50" s="795"/>
      <c r="CC50" s="796"/>
      <c r="CD50" s="796"/>
      <c r="CE50" s="796"/>
      <c r="CF50" s="796"/>
      <c r="CG50" s="796"/>
      <c r="CH50" s="796"/>
      <c r="CI50" s="796"/>
      <c r="CJ50" s="796"/>
      <c r="CK50" s="796"/>
      <c r="CL50" s="796"/>
      <c r="CM50" s="796"/>
      <c r="CN50" s="796"/>
      <c r="CO50" s="796"/>
      <c r="CP50" s="797"/>
      <c r="CZ50" s="647"/>
      <c r="DA50" s="648"/>
      <c r="DB50" s="648"/>
      <c r="DC50" s="648"/>
      <c r="DD50" s="648"/>
      <c r="DE50" s="648"/>
      <c r="DF50" s="648"/>
      <c r="DG50" s="648"/>
      <c r="DH50" s="648"/>
      <c r="DI50" s="649"/>
      <c r="DJ50" s="647"/>
      <c r="DK50" s="648"/>
      <c r="DL50" s="648"/>
      <c r="DM50" s="648"/>
      <c r="DN50" s="648"/>
      <c r="DO50" s="742"/>
      <c r="DP50" s="742"/>
      <c r="DQ50" s="742"/>
      <c r="DR50" s="742"/>
      <c r="DS50" s="742"/>
      <c r="DT50" s="742"/>
      <c r="DU50" s="742"/>
      <c r="DV50" s="742"/>
      <c r="DW50" s="742"/>
      <c r="DX50" s="742"/>
      <c r="DY50" s="742"/>
      <c r="DZ50" s="742"/>
      <c r="EA50" s="742"/>
      <c r="EB50" s="742"/>
      <c r="EC50" s="742"/>
      <c r="ED50" s="742"/>
      <c r="EE50" s="742"/>
      <c r="EF50" s="742"/>
      <c r="EG50" s="742"/>
      <c r="EH50" s="742"/>
      <c r="EI50" s="742"/>
      <c r="EJ50" s="742"/>
      <c r="EK50" s="742"/>
      <c r="EL50" s="742"/>
      <c r="EM50" s="742"/>
      <c r="EN50" s="742"/>
      <c r="EO50" s="742"/>
      <c r="EP50" s="742"/>
      <c r="EQ50" s="742"/>
      <c r="ER50" s="742"/>
      <c r="ES50" s="743"/>
      <c r="ET50" s="647"/>
      <c r="EU50" s="648"/>
      <c r="EV50" s="648"/>
      <c r="EW50" s="648"/>
      <c r="EX50" s="648"/>
      <c r="EY50" s="648"/>
      <c r="EZ50" s="648"/>
      <c r="FA50" s="648"/>
      <c r="FB50" s="648"/>
      <c r="FC50" s="649"/>
      <c r="FD50" s="741"/>
      <c r="FE50" s="742"/>
      <c r="FF50" s="742"/>
      <c r="FG50" s="742"/>
      <c r="FH50" s="742"/>
      <c r="FI50" s="742"/>
      <c r="FJ50" s="742"/>
      <c r="FK50" s="742"/>
      <c r="FL50" s="742"/>
      <c r="FM50" s="742"/>
      <c r="FN50" s="742"/>
      <c r="FO50" s="742"/>
      <c r="FP50" s="742"/>
      <c r="FQ50" s="742"/>
      <c r="FR50" s="742"/>
      <c r="FS50" s="742"/>
      <c r="FT50" s="742"/>
      <c r="FU50" s="742"/>
      <c r="FV50" s="742"/>
      <c r="FW50" s="742"/>
      <c r="FX50" s="742"/>
      <c r="FY50" s="742"/>
      <c r="FZ50" s="742"/>
      <c r="GA50" s="742"/>
      <c r="GB50" s="742"/>
      <c r="GC50" s="742"/>
      <c r="GD50" s="742"/>
      <c r="GE50" s="742"/>
      <c r="GF50" s="742"/>
      <c r="GG50" s="742"/>
      <c r="GH50" s="742"/>
      <c r="GI50" s="742"/>
      <c r="GJ50" s="742"/>
      <c r="GK50" s="742"/>
      <c r="GL50" s="743"/>
    </row>
    <row r="51" spans="4:194" ht="3" customHeight="1">
      <c r="D51" s="647"/>
      <c r="E51" s="648"/>
      <c r="F51" s="648"/>
      <c r="G51" s="648"/>
      <c r="H51" s="648"/>
      <c r="I51" s="648"/>
      <c r="J51" s="648"/>
      <c r="K51" s="648"/>
      <c r="L51" s="648"/>
      <c r="M51" s="649"/>
      <c r="N51" s="803"/>
      <c r="O51" s="804"/>
      <c r="P51" s="804"/>
      <c r="Q51" s="804"/>
      <c r="R51" s="804"/>
      <c r="S51" s="804"/>
      <c r="T51" s="804"/>
      <c r="U51" s="804"/>
      <c r="V51" s="804"/>
      <c r="W51" s="804"/>
      <c r="X51" s="804"/>
      <c r="Y51" s="804"/>
      <c r="Z51" s="804"/>
      <c r="AA51" s="804"/>
      <c r="AB51" s="804"/>
      <c r="AC51" s="804"/>
      <c r="AD51" s="804"/>
      <c r="AE51" s="804"/>
      <c r="AF51" s="804"/>
      <c r="AG51" s="804"/>
      <c r="AH51" s="804"/>
      <c r="AI51" s="804"/>
      <c r="AJ51" s="804"/>
      <c r="AK51" s="804"/>
      <c r="AL51" s="804"/>
      <c r="AM51" s="804"/>
      <c r="AN51" s="804"/>
      <c r="AO51" s="804"/>
      <c r="AP51" s="804"/>
      <c r="AQ51" s="804"/>
      <c r="AR51" s="804"/>
      <c r="AS51" s="804"/>
      <c r="AT51" s="804"/>
      <c r="AU51" s="804"/>
      <c r="AV51" s="804"/>
      <c r="AW51" s="804"/>
      <c r="AX51" s="689"/>
      <c r="AY51" s="689"/>
      <c r="AZ51" s="689"/>
      <c r="BA51" s="689"/>
      <c r="BB51" s="690"/>
      <c r="BC51" s="786"/>
      <c r="BD51" s="787"/>
      <c r="BE51" s="787"/>
      <c r="BF51" s="787"/>
      <c r="BG51" s="787"/>
      <c r="BH51" s="787"/>
      <c r="BI51" s="787"/>
      <c r="BJ51" s="787"/>
      <c r="BK51" s="787"/>
      <c r="BL51" s="787"/>
      <c r="BM51" s="787"/>
      <c r="BN51" s="787"/>
      <c r="BO51" s="787"/>
      <c r="BP51" s="787"/>
      <c r="BQ51" s="787"/>
      <c r="BR51" s="787"/>
      <c r="BS51" s="787"/>
      <c r="BT51" s="787"/>
      <c r="BU51" s="787"/>
      <c r="BV51" s="787"/>
      <c r="BW51" s="787"/>
      <c r="BX51" s="787"/>
      <c r="BY51" s="787"/>
      <c r="BZ51" s="787"/>
      <c r="CA51" s="788"/>
      <c r="CB51" s="795"/>
      <c r="CC51" s="796"/>
      <c r="CD51" s="796"/>
      <c r="CE51" s="796"/>
      <c r="CF51" s="796"/>
      <c r="CG51" s="796"/>
      <c r="CH51" s="796"/>
      <c r="CI51" s="796"/>
      <c r="CJ51" s="796"/>
      <c r="CK51" s="796"/>
      <c r="CL51" s="796"/>
      <c r="CM51" s="796"/>
      <c r="CN51" s="796"/>
      <c r="CO51" s="796"/>
      <c r="CP51" s="797"/>
      <c r="CZ51" s="647"/>
      <c r="DA51" s="648"/>
      <c r="DB51" s="648"/>
      <c r="DC51" s="648"/>
      <c r="DD51" s="648"/>
      <c r="DE51" s="648"/>
      <c r="DF51" s="648"/>
      <c r="DG51" s="648"/>
      <c r="DH51" s="648"/>
      <c r="DI51" s="649"/>
      <c r="DJ51" s="647"/>
      <c r="DK51" s="648"/>
      <c r="DL51" s="648"/>
      <c r="DM51" s="648"/>
      <c r="DN51" s="648"/>
      <c r="DO51" s="742"/>
      <c r="DP51" s="742"/>
      <c r="DQ51" s="742"/>
      <c r="DR51" s="742"/>
      <c r="DS51" s="742"/>
      <c r="DT51" s="742"/>
      <c r="DU51" s="742"/>
      <c r="DV51" s="742"/>
      <c r="DW51" s="742"/>
      <c r="DX51" s="742"/>
      <c r="DY51" s="742"/>
      <c r="DZ51" s="742"/>
      <c r="EA51" s="742"/>
      <c r="EB51" s="742"/>
      <c r="EC51" s="742"/>
      <c r="ED51" s="742"/>
      <c r="EE51" s="742"/>
      <c r="EF51" s="742"/>
      <c r="EG51" s="742"/>
      <c r="EH51" s="742"/>
      <c r="EI51" s="742"/>
      <c r="EJ51" s="742"/>
      <c r="EK51" s="742"/>
      <c r="EL51" s="742"/>
      <c r="EM51" s="742"/>
      <c r="EN51" s="742"/>
      <c r="EO51" s="742"/>
      <c r="EP51" s="742"/>
      <c r="EQ51" s="742"/>
      <c r="ER51" s="742"/>
      <c r="ES51" s="743"/>
      <c r="ET51" s="647"/>
      <c r="EU51" s="648"/>
      <c r="EV51" s="648"/>
      <c r="EW51" s="648"/>
      <c r="EX51" s="648"/>
      <c r="EY51" s="648"/>
      <c r="EZ51" s="648"/>
      <c r="FA51" s="648"/>
      <c r="FB51" s="648"/>
      <c r="FC51" s="649"/>
      <c r="FD51" s="741"/>
      <c r="FE51" s="742"/>
      <c r="FF51" s="742"/>
      <c r="FG51" s="742"/>
      <c r="FH51" s="742"/>
      <c r="FI51" s="742"/>
      <c r="FJ51" s="742"/>
      <c r="FK51" s="742"/>
      <c r="FL51" s="742"/>
      <c r="FM51" s="742"/>
      <c r="FN51" s="742"/>
      <c r="FO51" s="742"/>
      <c r="FP51" s="742"/>
      <c r="FQ51" s="742"/>
      <c r="FR51" s="742"/>
      <c r="FS51" s="742"/>
      <c r="FT51" s="742"/>
      <c r="FU51" s="742"/>
      <c r="FV51" s="742"/>
      <c r="FW51" s="742"/>
      <c r="FX51" s="742"/>
      <c r="FY51" s="742"/>
      <c r="FZ51" s="742"/>
      <c r="GA51" s="742"/>
      <c r="GB51" s="742"/>
      <c r="GC51" s="742"/>
      <c r="GD51" s="742"/>
      <c r="GE51" s="742"/>
      <c r="GF51" s="742"/>
      <c r="GG51" s="742"/>
      <c r="GH51" s="742"/>
      <c r="GI51" s="742"/>
      <c r="GJ51" s="742"/>
      <c r="GK51" s="742"/>
      <c r="GL51" s="743"/>
    </row>
    <row r="52" spans="4:194" ht="3" customHeight="1">
      <c r="D52" s="647"/>
      <c r="E52" s="648"/>
      <c r="F52" s="648"/>
      <c r="G52" s="648"/>
      <c r="H52" s="648"/>
      <c r="I52" s="648"/>
      <c r="J52" s="648"/>
      <c r="K52" s="648"/>
      <c r="L52" s="648"/>
      <c r="M52" s="649"/>
      <c r="N52" s="803"/>
      <c r="O52" s="804"/>
      <c r="P52" s="804"/>
      <c r="Q52" s="804"/>
      <c r="R52" s="804"/>
      <c r="S52" s="804"/>
      <c r="T52" s="804"/>
      <c r="U52" s="804"/>
      <c r="V52" s="804"/>
      <c r="W52" s="804"/>
      <c r="X52" s="804"/>
      <c r="Y52" s="804"/>
      <c r="Z52" s="804"/>
      <c r="AA52" s="804"/>
      <c r="AB52" s="804"/>
      <c r="AC52" s="804"/>
      <c r="AD52" s="804"/>
      <c r="AE52" s="804"/>
      <c r="AF52" s="804"/>
      <c r="AG52" s="804"/>
      <c r="AH52" s="804"/>
      <c r="AI52" s="804"/>
      <c r="AJ52" s="804"/>
      <c r="AK52" s="804"/>
      <c r="AL52" s="804"/>
      <c r="AM52" s="804"/>
      <c r="AN52" s="804"/>
      <c r="AO52" s="804"/>
      <c r="AP52" s="804"/>
      <c r="AQ52" s="804"/>
      <c r="AR52" s="804"/>
      <c r="AS52" s="804"/>
      <c r="AT52" s="804"/>
      <c r="AU52" s="804"/>
      <c r="AV52" s="804"/>
      <c r="AW52" s="804"/>
      <c r="AX52" s="689"/>
      <c r="AY52" s="689"/>
      <c r="AZ52" s="689"/>
      <c r="BA52" s="689"/>
      <c r="BB52" s="690"/>
      <c r="BC52" s="786"/>
      <c r="BD52" s="787"/>
      <c r="BE52" s="787"/>
      <c r="BF52" s="787"/>
      <c r="BG52" s="787"/>
      <c r="BH52" s="787"/>
      <c r="BI52" s="787"/>
      <c r="BJ52" s="787"/>
      <c r="BK52" s="787"/>
      <c r="BL52" s="787"/>
      <c r="BM52" s="787"/>
      <c r="BN52" s="787"/>
      <c r="BO52" s="787"/>
      <c r="BP52" s="787"/>
      <c r="BQ52" s="787"/>
      <c r="BR52" s="787"/>
      <c r="BS52" s="787"/>
      <c r="BT52" s="787"/>
      <c r="BU52" s="787"/>
      <c r="BV52" s="787"/>
      <c r="BW52" s="787"/>
      <c r="BX52" s="787"/>
      <c r="BY52" s="787"/>
      <c r="BZ52" s="787"/>
      <c r="CA52" s="788"/>
      <c r="CB52" s="795"/>
      <c r="CC52" s="796"/>
      <c r="CD52" s="796"/>
      <c r="CE52" s="796"/>
      <c r="CF52" s="796"/>
      <c r="CG52" s="796"/>
      <c r="CH52" s="796"/>
      <c r="CI52" s="796"/>
      <c r="CJ52" s="796"/>
      <c r="CK52" s="796"/>
      <c r="CL52" s="796"/>
      <c r="CM52" s="796"/>
      <c r="CN52" s="796"/>
      <c r="CO52" s="796"/>
      <c r="CP52" s="797"/>
      <c r="CZ52" s="647"/>
      <c r="DA52" s="648"/>
      <c r="DB52" s="648"/>
      <c r="DC52" s="648"/>
      <c r="DD52" s="648"/>
      <c r="DE52" s="648"/>
      <c r="DF52" s="648"/>
      <c r="DG52" s="648"/>
      <c r="DH52" s="648"/>
      <c r="DI52" s="649"/>
      <c r="DJ52" s="647" t="s">
        <v>235</v>
      </c>
      <c r="DK52" s="648"/>
      <c r="DL52" s="648"/>
      <c r="DM52" s="648"/>
      <c r="DN52" s="648"/>
      <c r="DO52" s="742" t="str">
        <f>工事情報入力!C34</f>
        <v/>
      </c>
      <c r="DP52" s="742"/>
      <c r="DQ52" s="742"/>
      <c r="DR52" s="742"/>
      <c r="DS52" s="742"/>
      <c r="DT52" s="742"/>
      <c r="DU52" s="742"/>
      <c r="DV52" s="742"/>
      <c r="DW52" s="742"/>
      <c r="DX52" s="742"/>
      <c r="DY52" s="742"/>
      <c r="DZ52" s="742"/>
      <c r="EA52" s="742"/>
      <c r="EB52" s="742"/>
      <c r="EC52" s="742"/>
      <c r="ED52" s="742"/>
      <c r="EE52" s="742"/>
      <c r="EF52" s="742"/>
      <c r="EG52" s="742"/>
      <c r="EH52" s="742"/>
      <c r="EI52" s="742"/>
      <c r="EJ52" s="742"/>
      <c r="EK52" s="742"/>
      <c r="EL52" s="742"/>
      <c r="EM52" s="742"/>
      <c r="EN52" s="742"/>
      <c r="EO52" s="742"/>
      <c r="EP52" s="742"/>
      <c r="EQ52" s="742"/>
      <c r="ER52" s="742"/>
      <c r="ES52" s="743"/>
      <c r="ET52" s="647"/>
      <c r="EU52" s="648"/>
      <c r="EV52" s="648"/>
      <c r="EW52" s="648"/>
      <c r="EX52" s="648"/>
      <c r="EY52" s="648"/>
      <c r="EZ52" s="648"/>
      <c r="FA52" s="648"/>
      <c r="FB52" s="648"/>
      <c r="FC52" s="649"/>
      <c r="FD52" s="741"/>
      <c r="FE52" s="742"/>
      <c r="FF52" s="742"/>
      <c r="FG52" s="742"/>
      <c r="FH52" s="742"/>
      <c r="FI52" s="742"/>
      <c r="FJ52" s="742"/>
      <c r="FK52" s="742"/>
      <c r="FL52" s="742"/>
      <c r="FM52" s="742"/>
      <c r="FN52" s="742"/>
      <c r="FO52" s="742"/>
      <c r="FP52" s="742"/>
      <c r="FQ52" s="742"/>
      <c r="FR52" s="742"/>
      <c r="FS52" s="742"/>
      <c r="FT52" s="742"/>
      <c r="FU52" s="742"/>
      <c r="FV52" s="742"/>
      <c r="FW52" s="742"/>
      <c r="FX52" s="742"/>
      <c r="FY52" s="742"/>
      <c r="FZ52" s="742"/>
      <c r="GA52" s="742"/>
      <c r="GB52" s="742"/>
      <c r="GC52" s="742"/>
      <c r="GD52" s="742"/>
      <c r="GE52" s="742"/>
      <c r="GF52" s="742"/>
      <c r="GG52" s="742"/>
      <c r="GH52" s="742"/>
      <c r="GI52" s="742"/>
      <c r="GJ52" s="742"/>
      <c r="GK52" s="742"/>
      <c r="GL52" s="743"/>
    </row>
    <row r="53" spans="4:194" ht="3" customHeight="1">
      <c r="D53" s="647"/>
      <c r="E53" s="648"/>
      <c r="F53" s="648"/>
      <c r="G53" s="648"/>
      <c r="H53" s="648"/>
      <c r="I53" s="648"/>
      <c r="J53" s="648"/>
      <c r="K53" s="648"/>
      <c r="L53" s="648"/>
      <c r="M53" s="649"/>
      <c r="N53" s="803"/>
      <c r="O53" s="804"/>
      <c r="P53" s="804"/>
      <c r="Q53" s="804"/>
      <c r="R53" s="804"/>
      <c r="S53" s="804"/>
      <c r="T53" s="804"/>
      <c r="U53" s="804"/>
      <c r="V53" s="804"/>
      <c r="W53" s="804"/>
      <c r="X53" s="804"/>
      <c r="Y53" s="804"/>
      <c r="Z53" s="804"/>
      <c r="AA53" s="804"/>
      <c r="AB53" s="804"/>
      <c r="AC53" s="804"/>
      <c r="AD53" s="804"/>
      <c r="AE53" s="804"/>
      <c r="AF53" s="804"/>
      <c r="AG53" s="804"/>
      <c r="AH53" s="804"/>
      <c r="AI53" s="804"/>
      <c r="AJ53" s="804"/>
      <c r="AK53" s="804"/>
      <c r="AL53" s="804"/>
      <c r="AM53" s="804"/>
      <c r="AN53" s="804"/>
      <c r="AO53" s="804"/>
      <c r="AP53" s="804"/>
      <c r="AQ53" s="804"/>
      <c r="AR53" s="804"/>
      <c r="AS53" s="804"/>
      <c r="AT53" s="804"/>
      <c r="AU53" s="804"/>
      <c r="AV53" s="804"/>
      <c r="AW53" s="804"/>
      <c r="AX53" s="689"/>
      <c r="AY53" s="689"/>
      <c r="AZ53" s="689"/>
      <c r="BA53" s="689"/>
      <c r="BB53" s="690"/>
      <c r="BC53" s="786"/>
      <c r="BD53" s="787"/>
      <c r="BE53" s="787"/>
      <c r="BF53" s="787"/>
      <c r="BG53" s="787"/>
      <c r="BH53" s="787"/>
      <c r="BI53" s="787"/>
      <c r="BJ53" s="787"/>
      <c r="BK53" s="787"/>
      <c r="BL53" s="787"/>
      <c r="BM53" s="787"/>
      <c r="BN53" s="787"/>
      <c r="BO53" s="787"/>
      <c r="BP53" s="787"/>
      <c r="BQ53" s="787"/>
      <c r="BR53" s="787"/>
      <c r="BS53" s="787"/>
      <c r="BT53" s="787"/>
      <c r="BU53" s="787"/>
      <c r="BV53" s="787"/>
      <c r="BW53" s="787"/>
      <c r="BX53" s="787"/>
      <c r="BY53" s="787"/>
      <c r="BZ53" s="787"/>
      <c r="CA53" s="788"/>
      <c r="CB53" s="795"/>
      <c r="CC53" s="796"/>
      <c r="CD53" s="796"/>
      <c r="CE53" s="796"/>
      <c r="CF53" s="796"/>
      <c r="CG53" s="796"/>
      <c r="CH53" s="796"/>
      <c r="CI53" s="796"/>
      <c r="CJ53" s="796"/>
      <c r="CK53" s="796"/>
      <c r="CL53" s="796"/>
      <c r="CM53" s="796"/>
      <c r="CN53" s="796"/>
      <c r="CO53" s="796"/>
      <c r="CP53" s="797"/>
      <c r="CZ53" s="647"/>
      <c r="DA53" s="648"/>
      <c r="DB53" s="648"/>
      <c r="DC53" s="648"/>
      <c r="DD53" s="648"/>
      <c r="DE53" s="648"/>
      <c r="DF53" s="648"/>
      <c r="DG53" s="648"/>
      <c r="DH53" s="648"/>
      <c r="DI53" s="649"/>
      <c r="DJ53" s="647"/>
      <c r="DK53" s="648"/>
      <c r="DL53" s="648"/>
      <c r="DM53" s="648"/>
      <c r="DN53" s="648"/>
      <c r="DO53" s="742"/>
      <c r="DP53" s="742"/>
      <c r="DQ53" s="742"/>
      <c r="DR53" s="742"/>
      <c r="DS53" s="742"/>
      <c r="DT53" s="742"/>
      <c r="DU53" s="742"/>
      <c r="DV53" s="742"/>
      <c r="DW53" s="742"/>
      <c r="DX53" s="742"/>
      <c r="DY53" s="742"/>
      <c r="DZ53" s="742"/>
      <c r="EA53" s="742"/>
      <c r="EB53" s="742"/>
      <c r="EC53" s="742"/>
      <c r="ED53" s="742"/>
      <c r="EE53" s="742"/>
      <c r="EF53" s="742"/>
      <c r="EG53" s="742"/>
      <c r="EH53" s="742"/>
      <c r="EI53" s="742"/>
      <c r="EJ53" s="742"/>
      <c r="EK53" s="742"/>
      <c r="EL53" s="742"/>
      <c r="EM53" s="742"/>
      <c r="EN53" s="742"/>
      <c r="EO53" s="742"/>
      <c r="EP53" s="742"/>
      <c r="EQ53" s="742"/>
      <c r="ER53" s="742"/>
      <c r="ES53" s="743"/>
      <c r="ET53" s="647"/>
      <c r="EU53" s="648"/>
      <c r="EV53" s="648"/>
      <c r="EW53" s="648"/>
      <c r="EX53" s="648"/>
      <c r="EY53" s="648"/>
      <c r="EZ53" s="648"/>
      <c r="FA53" s="648"/>
      <c r="FB53" s="648"/>
      <c r="FC53" s="649"/>
      <c r="FD53" s="741"/>
      <c r="FE53" s="742"/>
      <c r="FF53" s="742"/>
      <c r="FG53" s="742"/>
      <c r="FH53" s="742"/>
      <c r="FI53" s="742"/>
      <c r="FJ53" s="742"/>
      <c r="FK53" s="742"/>
      <c r="FL53" s="742"/>
      <c r="FM53" s="742"/>
      <c r="FN53" s="742"/>
      <c r="FO53" s="742"/>
      <c r="FP53" s="742"/>
      <c r="FQ53" s="742"/>
      <c r="FR53" s="742"/>
      <c r="FS53" s="742"/>
      <c r="FT53" s="742"/>
      <c r="FU53" s="742"/>
      <c r="FV53" s="742"/>
      <c r="FW53" s="742"/>
      <c r="FX53" s="742"/>
      <c r="FY53" s="742"/>
      <c r="FZ53" s="742"/>
      <c r="GA53" s="742"/>
      <c r="GB53" s="742"/>
      <c r="GC53" s="742"/>
      <c r="GD53" s="742"/>
      <c r="GE53" s="742"/>
      <c r="GF53" s="742"/>
      <c r="GG53" s="742"/>
      <c r="GH53" s="742"/>
      <c r="GI53" s="742"/>
      <c r="GJ53" s="742"/>
      <c r="GK53" s="742"/>
      <c r="GL53" s="743"/>
    </row>
    <row r="54" spans="4:194" ht="3" customHeight="1">
      <c r="D54" s="647"/>
      <c r="E54" s="648"/>
      <c r="F54" s="648"/>
      <c r="G54" s="648"/>
      <c r="H54" s="648"/>
      <c r="I54" s="648"/>
      <c r="J54" s="648"/>
      <c r="K54" s="648"/>
      <c r="L54" s="648"/>
      <c r="M54" s="649"/>
      <c r="N54" s="805"/>
      <c r="O54" s="806"/>
      <c r="P54" s="806"/>
      <c r="Q54" s="806"/>
      <c r="R54" s="806"/>
      <c r="S54" s="806"/>
      <c r="T54" s="806"/>
      <c r="U54" s="806"/>
      <c r="V54" s="806"/>
      <c r="W54" s="806"/>
      <c r="X54" s="806"/>
      <c r="Y54" s="806"/>
      <c r="Z54" s="806"/>
      <c r="AA54" s="806"/>
      <c r="AB54" s="806"/>
      <c r="AC54" s="806"/>
      <c r="AD54" s="806"/>
      <c r="AE54" s="806"/>
      <c r="AF54" s="806"/>
      <c r="AG54" s="806"/>
      <c r="AH54" s="806"/>
      <c r="AI54" s="806"/>
      <c r="AJ54" s="806"/>
      <c r="AK54" s="806"/>
      <c r="AL54" s="806"/>
      <c r="AM54" s="806"/>
      <c r="AN54" s="806"/>
      <c r="AO54" s="806"/>
      <c r="AP54" s="806"/>
      <c r="AQ54" s="806"/>
      <c r="AR54" s="806"/>
      <c r="AS54" s="806"/>
      <c r="AT54" s="806"/>
      <c r="AU54" s="806"/>
      <c r="AV54" s="806"/>
      <c r="AW54" s="806"/>
      <c r="AX54" s="692"/>
      <c r="AY54" s="692"/>
      <c r="AZ54" s="692"/>
      <c r="BA54" s="692"/>
      <c r="BB54" s="693"/>
      <c r="BC54" s="789"/>
      <c r="BD54" s="790"/>
      <c r="BE54" s="790"/>
      <c r="BF54" s="790"/>
      <c r="BG54" s="790"/>
      <c r="BH54" s="790"/>
      <c r="BI54" s="790"/>
      <c r="BJ54" s="790"/>
      <c r="BK54" s="790"/>
      <c r="BL54" s="790"/>
      <c r="BM54" s="790"/>
      <c r="BN54" s="790"/>
      <c r="BO54" s="790"/>
      <c r="BP54" s="790"/>
      <c r="BQ54" s="790"/>
      <c r="BR54" s="790"/>
      <c r="BS54" s="790"/>
      <c r="BT54" s="790"/>
      <c r="BU54" s="790"/>
      <c r="BV54" s="790"/>
      <c r="BW54" s="790"/>
      <c r="BX54" s="790"/>
      <c r="BY54" s="790"/>
      <c r="BZ54" s="790"/>
      <c r="CA54" s="791"/>
      <c r="CB54" s="798"/>
      <c r="CC54" s="799"/>
      <c r="CD54" s="799"/>
      <c r="CE54" s="799"/>
      <c r="CF54" s="799"/>
      <c r="CG54" s="799"/>
      <c r="CH54" s="799"/>
      <c r="CI54" s="799"/>
      <c r="CJ54" s="799"/>
      <c r="CK54" s="799"/>
      <c r="CL54" s="799"/>
      <c r="CM54" s="799"/>
      <c r="CN54" s="799"/>
      <c r="CO54" s="799"/>
      <c r="CP54" s="800"/>
      <c r="CZ54" s="647"/>
      <c r="DA54" s="648"/>
      <c r="DB54" s="648"/>
      <c r="DC54" s="648"/>
      <c r="DD54" s="648"/>
      <c r="DE54" s="648"/>
      <c r="DF54" s="648"/>
      <c r="DG54" s="648"/>
      <c r="DH54" s="648"/>
      <c r="DI54" s="649"/>
      <c r="DJ54" s="647"/>
      <c r="DK54" s="648"/>
      <c r="DL54" s="648"/>
      <c r="DM54" s="648"/>
      <c r="DN54" s="648"/>
      <c r="DO54" s="742"/>
      <c r="DP54" s="742"/>
      <c r="DQ54" s="742"/>
      <c r="DR54" s="742"/>
      <c r="DS54" s="742"/>
      <c r="DT54" s="742"/>
      <c r="DU54" s="742"/>
      <c r="DV54" s="742"/>
      <c r="DW54" s="742"/>
      <c r="DX54" s="742"/>
      <c r="DY54" s="742"/>
      <c r="DZ54" s="742"/>
      <c r="EA54" s="742"/>
      <c r="EB54" s="742"/>
      <c r="EC54" s="742"/>
      <c r="ED54" s="742"/>
      <c r="EE54" s="742"/>
      <c r="EF54" s="742"/>
      <c r="EG54" s="742"/>
      <c r="EH54" s="742"/>
      <c r="EI54" s="742"/>
      <c r="EJ54" s="742"/>
      <c r="EK54" s="742"/>
      <c r="EL54" s="742"/>
      <c r="EM54" s="742"/>
      <c r="EN54" s="742"/>
      <c r="EO54" s="742"/>
      <c r="EP54" s="742"/>
      <c r="EQ54" s="742"/>
      <c r="ER54" s="742"/>
      <c r="ES54" s="743"/>
      <c r="ET54" s="647"/>
      <c r="EU54" s="648"/>
      <c r="EV54" s="648"/>
      <c r="EW54" s="648"/>
      <c r="EX54" s="648"/>
      <c r="EY54" s="648"/>
      <c r="EZ54" s="648"/>
      <c r="FA54" s="648"/>
      <c r="FB54" s="648"/>
      <c r="FC54" s="649"/>
      <c r="FD54" s="741"/>
      <c r="FE54" s="742"/>
      <c r="FF54" s="742"/>
      <c r="FG54" s="742"/>
      <c r="FH54" s="742"/>
      <c r="FI54" s="742"/>
      <c r="FJ54" s="742"/>
      <c r="FK54" s="742"/>
      <c r="FL54" s="742"/>
      <c r="FM54" s="742"/>
      <c r="FN54" s="742"/>
      <c r="FO54" s="742"/>
      <c r="FP54" s="742"/>
      <c r="FQ54" s="742"/>
      <c r="FR54" s="742"/>
      <c r="FS54" s="742"/>
      <c r="FT54" s="742"/>
      <c r="FU54" s="742"/>
      <c r="FV54" s="742"/>
      <c r="FW54" s="742"/>
      <c r="FX54" s="742"/>
      <c r="FY54" s="742"/>
      <c r="FZ54" s="742"/>
      <c r="GA54" s="742"/>
      <c r="GB54" s="742"/>
      <c r="GC54" s="742"/>
      <c r="GD54" s="742"/>
      <c r="GE54" s="742"/>
      <c r="GF54" s="742"/>
      <c r="GG54" s="742"/>
      <c r="GH54" s="742"/>
      <c r="GI54" s="742"/>
      <c r="GJ54" s="742"/>
      <c r="GK54" s="742"/>
      <c r="GL54" s="743"/>
    </row>
    <row r="55" spans="4:194" ht="3" customHeight="1">
      <c r="D55" s="647"/>
      <c r="E55" s="648"/>
      <c r="F55" s="648"/>
      <c r="G55" s="648"/>
      <c r="H55" s="648"/>
      <c r="I55" s="648"/>
      <c r="J55" s="648"/>
      <c r="K55" s="648"/>
      <c r="L55" s="648"/>
      <c r="M55" s="649"/>
      <c r="N55" s="801"/>
      <c r="O55" s="802"/>
      <c r="P55" s="802"/>
      <c r="Q55" s="802"/>
      <c r="R55" s="802"/>
      <c r="S55" s="802"/>
      <c r="T55" s="802"/>
      <c r="U55" s="802"/>
      <c r="V55" s="802"/>
      <c r="W55" s="802"/>
      <c r="X55" s="802"/>
      <c r="Y55" s="802"/>
      <c r="Z55" s="802"/>
      <c r="AA55" s="802"/>
      <c r="AB55" s="802"/>
      <c r="AC55" s="802"/>
      <c r="AD55" s="802"/>
      <c r="AE55" s="802"/>
      <c r="AF55" s="802"/>
      <c r="AG55" s="802"/>
      <c r="AH55" s="802"/>
      <c r="AI55" s="802"/>
      <c r="AJ55" s="802"/>
      <c r="AK55" s="802"/>
      <c r="AL55" s="802"/>
      <c r="AM55" s="802"/>
      <c r="AN55" s="802"/>
      <c r="AO55" s="802"/>
      <c r="AP55" s="802"/>
      <c r="AQ55" s="802"/>
      <c r="AR55" s="802"/>
      <c r="AS55" s="802"/>
      <c r="AT55" s="802"/>
      <c r="AU55" s="802"/>
      <c r="AV55" s="802"/>
      <c r="AW55" s="802"/>
      <c r="AX55" s="714" t="str">
        <f t="shared" ref="AX55" si="0">IF(N55="","","工事業")</f>
        <v/>
      </c>
      <c r="AY55" s="714"/>
      <c r="AZ55" s="714"/>
      <c r="BA55" s="714"/>
      <c r="BB55" s="715"/>
      <c r="BC55" s="783"/>
      <c r="BD55" s="784"/>
      <c r="BE55" s="784"/>
      <c r="BF55" s="784"/>
      <c r="BG55" s="784"/>
      <c r="BH55" s="784"/>
      <c r="BI55" s="784"/>
      <c r="BJ55" s="784"/>
      <c r="BK55" s="784"/>
      <c r="BL55" s="784"/>
      <c r="BM55" s="784"/>
      <c r="BN55" s="784"/>
      <c r="BO55" s="784"/>
      <c r="BP55" s="784"/>
      <c r="BQ55" s="784"/>
      <c r="BR55" s="784"/>
      <c r="BS55" s="784"/>
      <c r="BT55" s="784"/>
      <c r="BU55" s="784"/>
      <c r="BV55" s="784"/>
      <c r="BW55" s="784"/>
      <c r="BX55" s="784"/>
      <c r="BY55" s="784"/>
      <c r="BZ55" s="784"/>
      <c r="CA55" s="785"/>
      <c r="CB55" s="792"/>
      <c r="CC55" s="793"/>
      <c r="CD55" s="793"/>
      <c r="CE55" s="793"/>
      <c r="CF55" s="793"/>
      <c r="CG55" s="793"/>
      <c r="CH55" s="793"/>
      <c r="CI55" s="793"/>
      <c r="CJ55" s="793"/>
      <c r="CK55" s="793"/>
      <c r="CL55" s="793"/>
      <c r="CM55" s="793"/>
      <c r="CN55" s="793"/>
      <c r="CO55" s="793"/>
      <c r="CP55" s="794"/>
      <c r="CZ55" s="647"/>
      <c r="DA55" s="648"/>
      <c r="DB55" s="648"/>
      <c r="DC55" s="648"/>
      <c r="DD55" s="648"/>
      <c r="DE55" s="648"/>
      <c r="DF55" s="648"/>
      <c r="DG55" s="648"/>
      <c r="DH55" s="648"/>
      <c r="DI55" s="649"/>
      <c r="DJ55" s="647"/>
      <c r="DK55" s="648"/>
      <c r="DL55" s="648"/>
      <c r="DM55" s="648"/>
      <c r="DN55" s="648"/>
      <c r="DO55" s="742"/>
      <c r="DP55" s="742"/>
      <c r="DQ55" s="742"/>
      <c r="DR55" s="742"/>
      <c r="DS55" s="742"/>
      <c r="DT55" s="742"/>
      <c r="DU55" s="742"/>
      <c r="DV55" s="742"/>
      <c r="DW55" s="742"/>
      <c r="DX55" s="742"/>
      <c r="DY55" s="742"/>
      <c r="DZ55" s="742"/>
      <c r="EA55" s="742"/>
      <c r="EB55" s="742"/>
      <c r="EC55" s="742"/>
      <c r="ED55" s="742"/>
      <c r="EE55" s="742"/>
      <c r="EF55" s="742"/>
      <c r="EG55" s="742"/>
      <c r="EH55" s="742"/>
      <c r="EI55" s="742"/>
      <c r="EJ55" s="742"/>
      <c r="EK55" s="742"/>
      <c r="EL55" s="742"/>
      <c r="EM55" s="742"/>
      <c r="EN55" s="742"/>
      <c r="EO55" s="742"/>
      <c r="EP55" s="742"/>
      <c r="EQ55" s="742"/>
      <c r="ER55" s="742"/>
      <c r="ES55" s="743"/>
      <c r="ET55" s="647"/>
      <c r="EU55" s="648"/>
      <c r="EV55" s="648"/>
      <c r="EW55" s="648"/>
      <c r="EX55" s="648"/>
      <c r="EY55" s="648"/>
      <c r="EZ55" s="648"/>
      <c r="FA55" s="648"/>
      <c r="FB55" s="648"/>
      <c r="FC55" s="649"/>
      <c r="FD55" s="741"/>
      <c r="FE55" s="742"/>
      <c r="FF55" s="742"/>
      <c r="FG55" s="742"/>
      <c r="FH55" s="742"/>
      <c r="FI55" s="742"/>
      <c r="FJ55" s="742"/>
      <c r="FK55" s="742"/>
      <c r="FL55" s="742"/>
      <c r="FM55" s="742"/>
      <c r="FN55" s="742"/>
      <c r="FO55" s="742"/>
      <c r="FP55" s="742"/>
      <c r="FQ55" s="742"/>
      <c r="FR55" s="742"/>
      <c r="FS55" s="742"/>
      <c r="FT55" s="742"/>
      <c r="FU55" s="742"/>
      <c r="FV55" s="742"/>
      <c r="FW55" s="742"/>
      <c r="FX55" s="742"/>
      <c r="FY55" s="742"/>
      <c r="FZ55" s="742"/>
      <c r="GA55" s="742"/>
      <c r="GB55" s="742"/>
      <c r="GC55" s="742"/>
      <c r="GD55" s="742"/>
      <c r="GE55" s="742"/>
      <c r="GF55" s="742"/>
      <c r="GG55" s="742"/>
      <c r="GH55" s="742"/>
      <c r="GI55" s="742"/>
      <c r="GJ55" s="742"/>
      <c r="GK55" s="742"/>
      <c r="GL55" s="743"/>
    </row>
    <row r="56" spans="4:194" ht="3" customHeight="1">
      <c r="D56" s="647"/>
      <c r="E56" s="648"/>
      <c r="F56" s="648"/>
      <c r="G56" s="648"/>
      <c r="H56" s="648"/>
      <c r="I56" s="648"/>
      <c r="J56" s="648"/>
      <c r="K56" s="648"/>
      <c r="L56" s="648"/>
      <c r="M56" s="649"/>
      <c r="N56" s="803"/>
      <c r="O56" s="804"/>
      <c r="P56" s="804"/>
      <c r="Q56" s="804"/>
      <c r="R56" s="804"/>
      <c r="S56" s="804"/>
      <c r="T56" s="804"/>
      <c r="U56" s="804"/>
      <c r="V56" s="804"/>
      <c r="W56" s="804"/>
      <c r="X56" s="804"/>
      <c r="Y56" s="804"/>
      <c r="Z56" s="804"/>
      <c r="AA56" s="804"/>
      <c r="AB56" s="804"/>
      <c r="AC56" s="804"/>
      <c r="AD56" s="804"/>
      <c r="AE56" s="804"/>
      <c r="AF56" s="804"/>
      <c r="AG56" s="804"/>
      <c r="AH56" s="804"/>
      <c r="AI56" s="804"/>
      <c r="AJ56" s="804"/>
      <c r="AK56" s="804"/>
      <c r="AL56" s="804"/>
      <c r="AM56" s="804"/>
      <c r="AN56" s="804"/>
      <c r="AO56" s="804"/>
      <c r="AP56" s="804"/>
      <c r="AQ56" s="804"/>
      <c r="AR56" s="804"/>
      <c r="AS56" s="804"/>
      <c r="AT56" s="804"/>
      <c r="AU56" s="804"/>
      <c r="AV56" s="804"/>
      <c r="AW56" s="804"/>
      <c r="AX56" s="689"/>
      <c r="AY56" s="689"/>
      <c r="AZ56" s="689"/>
      <c r="BA56" s="689"/>
      <c r="BB56" s="690"/>
      <c r="BC56" s="786"/>
      <c r="BD56" s="787"/>
      <c r="BE56" s="787"/>
      <c r="BF56" s="787"/>
      <c r="BG56" s="787"/>
      <c r="BH56" s="787"/>
      <c r="BI56" s="787"/>
      <c r="BJ56" s="787"/>
      <c r="BK56" s="787"/>
      <c r="BL56" s="787"/>
      <c r="BM56" s="787"/>
      <c r="BN56" s="787"/>
      <c r="BO56" s="787"/>
      <c r="BP56" s="787"/>
      <c r="BQ56" s="787"/>
      <c r="BR56" s="787"/>
      <c r="BS56" s="787"/>
      <c r="BT56" s="787"/>
      <c r="BU56" s="787"/>
      <c r="BV56" s="787"/>
      <c r="BW56" s="787"/>
      <c r="BX56" s="787"/>
      <c r="BY56" s="787"/>
      <c r="BZ56" s="787"/>
      <c r="CA56" s="788"/>
      <c r="CB56" s="795"/>
      <c r="CC56" s="796"/>
      <c r="CD56" s="796"/>
      <c r="CE56" s="796"/>
      <c r="CF56" s="796"/>
      <c r="CG56" s="796"/>
      <c r="CH56" s="796"/>
      <c r="CI56" s="796"/>
      <c r="CJ56" s="796"/>
      <c r="CK56" s="796"/>
      <c r="CL56" s="796"/>
      <c r="CM56" s="796"/>
      <c r="CN56" s="796"/>
      <c r="CO56" s="796"/>
      <c r="CP56" s="797"/>
      <c r="CZ56" s="650"/>
      <c r="DA56" s="651"/>
      <c r="DB56" s="651"/>
      <c r="DC56" s="651"/>
      <c r="DD56" s="651"/>
      <c r="DE56" s="651"/>
      <c r="DF56" s="651"/>
      <c r="DG56" s="651"/>
      <c r="DH56" s="651"/>
      <c r="DI56" s="652"/>
      <c r="DJ56" s="650"/>
      <c r="DK56" s="651"/>
      <c r="DL56" s="651"/>
      <c r="DM56" s="651"/>
      <c r="DN56" s="651"/>
      <c r="DO56" s="745"/>
      <c r="DP56" s="745"/>
      <c r="DQ56" s="745"/>
      <c r="DR56" s="745"/>
      <c r="DS56" s="745"/>
      <c r="DT56" s="745"/>
      <c r="DU56" s="745"/>
      <c r="DV56" s="745"/>
      <c r="DW56" s="745"/>
      <c r="DX56" s="745"/>
      <c r="DY56" s="745"/>
      <c r="DZ56" s="745"/>
      <c r="EA56" s="745"/>
      <c r="EB56" s="745"/>
      <c r="EC56" s="745"/>
      <c r="ED56" s="745"/>
      <c r="EE56" s="745"/>
      <c r="EF56" s="745"/>
      <c r="EG56" s="745"/>
      <c r="EH56" s="745"/>
      <c r="EI56" s="745"/>
      <c r="EJ56" s="745"/>
      <c r="EK56" s="745"/>
      <c r="EL56" s="745"/>
      <c r="EM56" s="745"/>
      <c r="EN56" s="745"/>
      <c r="EO56" s="745"/>
      <c r="EP56" s="745"/>
      <c r="EQ56" s="745"/>
      <c r="ER56" s="745"/>
      <c r="ES56" s="746"/>
      <c r="ET56" s="650"/>
      <c r="EU56" s="651"/>
      <c r="EV56" s="651"/>
      <c r="EW56" s="651"/>
      <c r="EX56" s="651"/>
      <c r="EY56" s="651"/>
      <c r="EZ56" s="651"/>
      <c r="FA56" s="651"/>
      <c r="FB56" s="651"/>
      <c r="FC56" s="652"/>
      <c r="FD56" s="744"/>
      <c r="FE56" s="745"/>
      <c r="FF56" s="745"/>
      <c r="FG56" s="745"/>
      <c r="FH56" s="745"/>
      <c r="FI56" s="745"/>
      <c r="FJ56" s="745"/>
      <c r="FK56" s="745"/>
      <c r="FL56" s="745"/>
      <c r="FM56" s="745"/>
      <c r="FN56" s="745"/>
      <c r="FO56" s="745"/>
      <c r="FP56" s="745"/>
      <c r="FQ56" s="745"/>
      <c r="FR56" s="745"/>
      <c r="FS56" s="745"/>
      <c r="FT56" s="745"/>
      <c r="FU56" s="745"/>
      <c r="FV56" s="745"/>
      <c r="FW56" s="745"/>
      <c r="FX56" s="745"/>
      <c r="FY56" s="745"/>
      <c r="FZ56" s="745"/>
      <c r="GA56" s="745"/>
      <c r="GB56" s="745"/>
      <c r="GC56" s="745"/>
      <c r="GD56" s="745"/>
      <c r="GE56" s="745"/>
      <c r="GF56" s="745"/>
      <c r="GG56" s="745"/>
      <c r="GH56" s="745"/>
      <c r="GI56" s="745"/>
      <c r="GJ56" s="745"/>
      <c r="GK56" s="745"/>
      <c r="GL56" s="746"/>
    </row>
    <row r="57" spans="4:194" ht="3" customHeight="1">
      <c r="D57" s="647"/>
      <c r="E57" s="648"/>
      <c r="F57" s="648"/>
      <c r="G57" s="648"/>
      <c r="H57" s="648"/>
      <c r="I57" s="648"/>
      <c r="J57" s="648"/>
      <c r="K57" s="648"/>
      <c r="L57" s="648"/>
      <c r="M57" s="649"/>
      <c r="N57" s="803"/>
      <c r="O57" s="804"/>
      <c r="P57" s="804"/>
      <c r="Q57" s="804"/>
      <c r="R57" s="804"/>
      <c r="S57" s="804"/>
      <c r="T57" s="804"/>
      <c r="U57" s="804"/>
      <c r="V57" s="804"/>
      <c r="W57" s="804"/>
      <c r="X57" s="804"/>
      <c r="Y57" s="804"/>
      <c r="Z57" s="804"/>
      <c r="AA57" s="804"/>
      <c r="AB57" s="804"/>
      <c r="AC57" s="804"/>
      <c r="AD57" s="804"/>
      <c r="AE57" s="804"/>
      <c r="AF57" s="804"/>
      <c r="AG57" s="804"/>
      <c r="AH57" s="804"/>
      <c r="AI57" s="804"/>
      <c r="AJ57" s="804"/>
      <c r="AK57" s="804"/>
      <c r="AL57" s="804"/>
      <c r="AM57" s="804"/>
      <c r="AN57" s="804"/>
      <c r="AO57" s="804"/>
      <c r="AP57" s="804"/>
      <c r="AQ57" s="804"/>
      <c r="AR57" s="804"/>
      <c r="AS57" s="804"/>
      <c r="AT57" s="804"/>
      <c r="AU57" s="804"/>
      <c r="AV57" s="804"/>
      <c r="AW57" s="804"/>
      <c r="AX57" s="689"/>
      <c r="AY57" s="689"/>
      <c r="AZ57" s="689"/>
      <c r="BA57" s="689"/>
      <c r="BB57" s="690"/>
      <c r="BC57" s="786"/>
      <c r="BD57" s="787"/>
      <c r="BE57" s="787"/>
      <c r="BF57" s="787"/>
      <c r="BG57" s="787"/>
      <c r="BH57" s="787"/>
      <c r="BI57" s="787"/>
      <c r="BJ57" s="787"/>
      <c r="BK57" s="787"/>
      <c r="BL57" s="787"/>
      <c r="BM57" s="787"/>
      <c r="BN57" s="787"/>
      <c r="BO57" s="787"/>
      <c r="BP57" s="787"/>
      <c r="BQ57" s="787"/>
      <c r="BR57" s="787"/>
      <c r="BS57" s="787"/>
      <c r="BT57" s="787"/>
      <c r="BU57" s="787"/>
      <c r="BV57" s="787"/>
      <c r="BW57" s="787"/>
      <c r="BX57" s="787"/>
      <c r="BY57" s="787"/>
      <c r="BZ57" s="787"/>
      <c r="CA57" s="788"/>
      <c r="CB57" s="795"/>
      <c r="CC57" s="796"/>
      <c r="CD57" s="796"/>
      <c r="CE57" s="796"/>
      <c r="CF57" s="796"/>
      <c r="CG57" s="796"/>
      <c r="CH57" s="796"/>
      <c r="CI57" s="796"/>
      <c r="CJ57" s="796"/>
      <c r="CK57" s="796"/>
      <c r="CL57" s="796"/>
      <c r="CM57" s="796"/>
      <c r="CN57" s="796"/>
      <c r="CO57" s="796"/>
      <c r="CP57" s="797"/>
    </row>
    <row r="58" spans="4:194" ht="3" customHeight="1">
      <c r="D58" s="647"/>
      <c r="E58" s="648"/>
      <c r="F58" s="648"/>
      <c r="G58" s="648"/>
      <c r="H58" s="648"/>
      <c r="I58" s="648"/>
      <c r="J58" s="648"/>
      <c r="K58" s="648"/>
      <c r="L58" s="648"/>
      <c r="M58" s="649"/>
      <c r="N58" s="803"/>
      <c r="O58" s="804"/>
      <c r="P58" s="804"/>
      <c r="Q58" s="804"/>
      <c r="R58" s="804"/>
      <c r="S58" s="804"/>
      <c r="T58" s="804"/>
      <c r="U58" s="804"/>
      <c r="V58" s="804"/>
      <c r="W58" s="804"/>
      <c r="X58" s="804"/>
      <c r="Y58" s="804"/>
      <c r="Z58" s="804"/>
      <c r="AA58" s="804"/>
      <c r="AB58" s="804"/>
      <c r="AC58" s="804"/>
      <c r="AD58" s="804"/>
      <c r="AE58" s="804"/>
      <c r="AF58" s="804"/>
      <c r="AG58" s="804"/>
      <c r="AH58" s="804"/>
      <c r="AI58" s="804"/>
      <c r="AJ58" s="804"/>
      <c r="AK58" s="804"/>
      <c r="AL58" s="804"/>
      <c r="AM58" s="804"/>
      <c r="AN58" s="804"/>
      <c r="AO58" s="804"/>
      <c r="AP58" s="804"/>
      <c r="AQ58" s="804"/>
      <c r="AR58" s="804"/>
      <c r="AS58" s="804"/>
      <c r="AT58" s="804"/>
      <c r="AU58" s="804"/>
      <c r="AV58" s="804"/>
      <c r="AW58" s="804"/>
      <c r="AX58" s="689"/>
      <c r="AY58" s="689"/>
      <c r="AZ58" s="689"/>
      <c r="BA58" s="689"/>
      <c r="BB58" s="690"/>
      <c r="BC58" s="786"/>
      <c r="BD58" s="787"/>
      <c r="BE58" s="787"/>
      <c r="BF58" s="787"/>
      <c r="BG58" s="787"/>
      <c r="BH58" s="787"/>
      <c r="BI58" s="787"/>
      <c r="BJ58" s="787"/>
      <c r="BK58" s="787"/>
      <c r="BL58" s="787"/>
      <c r="BM58" s="787"/>
      <c r="BN58" s="787"/>
      <c r="BO58" s="787"/>
      <c r="BP58" s="787"/>
      <c r="BQ58" s="787"/>
      <c r="BR58" s="787"/>
      <c r="BS58" s="787"/>
      <c r="BT58" s="787"/>
      <c r="BU58" s="787"/>
      <c r="BV58" s="787"/>
      <c r="BW58" s="787"/>
      <c r="BX58" s="787"/>
      <c r="BY58" s="787"/>
      <c r="BZ58" s="787"/>
      <c r="CA58" s="788"/>
      <c r="CB58" s="795"/>
      <c r="CC58" s="796"/>
      <c r="CD58" s="796"/>
      <c r="CE58" s="796"/>
      <c r="CF58" s="796"/>
      <c r="CG58" s="796"/>
      <c r="CH58" s="796"/>
      <c r="CI58" s="796"/>
      <c r="CJ58" s="796"/>
      <c r="CK58" s="796"/>
      <c r="CL58" s="796"/>
      <c r="CM58" s="796"/>
      <c r="CN58" s="796"/>
      <c r="CO58" s="796"/>
      <c r="CP58" s="797"/>
      <c r="CZ58" s="644" t="s">
        <v>229</v>
      </c>
      <c r="DA58" s="645"/>
      <c r="DB58" s="645"/>
      <c r="DC58" s="645"/>
      <c r="DD58" s="645"/>
      <c r="DE58" s="645"/>
      <c r="DF58" s="645"/>
      <c r="DG58" s="645"/>
      <c r="DH58" s="645"/>
      <c r="DI58" s="646"/>
      <c r="DJ58" s="662" t="s">
        <v>263</v>
      </c>
      <c r="DK58" s="645"/>
      <c r="DL58" s="645"/>
      <c r="DM58" s="645"/>
      <c r="DN58" s="645"/>
      <c r="DO58" s="645"/>
      <c r="DP58" s="645"/>
      <c r="DQ58" s="645"/>
      <c r="DR58" s="645"/>
      <c r="DS58" s="645"/>
      <c r="DT58" s="645"/>
      <c r="DU58" s="645"/>
      <c r="DV58" s="645"/>
      <c r="DW58" s="645"/>
      <c r="DX58" s="645"/>
      <c r="DY58" s="645"/>
      <c r="DZ58" s="645"/>
      <c r="EA58" s="645"/>
      <c r="EB58" s="645"/>
      <c r="EC58" s="645"/>
      <c r="ED58" s="645"/>
      <c r="EE58" s="645"/>
      <c r="EF58" s="645"/>
      <c r="EG58" s="645"/>
      <c r="EH58" s="645"/>
      <c r="EI58" s="645"/>
      <c r="EJ58" s="645"/>
      <c r="EK58" s="645"/>
      <c r="EL58" s="662" t="s">
        <v>264</v>
      </c>
      <c r="EM58" s="645"/>
      <c r="EN58" s="645"/>
      <c r="EO58" s="645"/>
      <c r="EP58" s="645"/>
      <c r="EQ58" s="645"/>
      <c r="ER58" s="645"/>
      <c r="ES58" s="645"/>
      <c r="ET58" s="645"/>
      <c r="EU58" s="645"/>
      <c r="EV58" s="645"/>
      <c r="EW58" s="645"/>
      <c r="EX58" s="645"/>
      <c r="EY58" s="645"/>
      <c r="EZ58" s="645"/>
      <c r="FA58" s="645"/>
      <c r="FB58" s="645"/>
      <c r="FC58" s="645"/>
      <c r="FD58" s="645"/>
      <c r="FE58" s="645"/>
      <c r="FF58" s="645"/>
      <c r="FG58" s="645"/>
      <c r="FH58" s="645"/>
      <c r="FI58" s="645"/>
      <c r="FJ58" s="645"/>
      <c r="FK58" s="645"/>
      <c r="FL58" s="645"/>
      <c r="FM58" s="645"/>
      <c r="FN58" s="645"/>
      <c r="FO58" s="645"/>
      <c r="FP58" s="645"/>
      <c r="FQ58" s="645"/>
      <c r="FR58" s="646"/>
      <c r="FS58" s="662" t="s">
        <v>10</v>
      </c>
      <c r="FT58" s="645"/>
      <c r="FU58" s="645"/>
      <c r="FV58" s="645"/>
      <c r="FW58" s="645"/>
      <c r="FX58" s="645"/>
      <c r="FY58" s="645"/>
      <c r="FZ58" s="645"/>
      <c r="GA58" s="645"/>
      <c r="GB58" s="645"/>
      <c r="GC58" s="645"/>
      <c r="GD58" s="645"/>
      <c r="GE58" s="645"/>
      <c r="GF58" s="645"/>
      <c r="GG58" s="645"/>
      <c r="GH58" s="645"/>
      <c r="GI58" s="645"/>
      <c r="GJ58" s="645"/>
      <c r="GK58" s="645"/>
      <c r="GL58" s="646"/>
    </row>
    <row r="59" spans="4:194" ht="3" customHeight="1">
      <c r="D59" s="647"/>
      <c r="E59" s="648"/>
      <c r="F59" s="648"/>
      <c r="G59" s="648"/>
      <c r="H59" s="648"/>
      <c r="I59" s="648"/>
      <c r="J59" s="648"/>
      <c r="K59" s="648"/>
      <c r="L59" s="648"/>
      <c r="M59" s="649"/>
      <c r="N59" s="803"/>
      <c r="O59" s="804"/>
      <c r="P59" s="804"/>
      <c r="Q59" s="804"/>
      <c r="R59" s="804"/>
      <c r="S59" s="804"/>
      <c r="T59" s="804"/>
      <c r="U59" s="804"/>
      <c r="V59" s="804"/>
      <c r="W59" s="804"/>
      <c r="X59" s="804"/>
      <c r="Y59" s="804"/>
      <c r="Z59" s="804"/>
      <c r="AA59" s="804"/>
      <c r="AB59" s="804"/>
      <c r="AC59" s="804"/>
      <c r="AD59" s="804"/>
      <c r="AE59" s="804"/>
      <c r="AF59" s="804"/>
      <c r="AG59" s="804"/>
      <c r="AH59" s="804"/>
      <c r="AI59" s="804"/>
      <c r="AJ59" s="804"/>
      <c r="AK59" s="804"/>
      <c r="AL59" s="804"/>
      <c r="AM59" s="804"/>
      <c r="AN59" s="804"/>
      <c r="AO59" s="804"/>
      <c r="AP59" s="804"/>
      <c r="AQ59" s="804"/>
      <c r="AR59" s="804"/>
      <c r="AS59" s="804"/>
      <c r="AT59" s="804"/>
      <c r="AU59" s="804"/>
      <c r="AV59" s="804"/>
      <c r="AW59" s="804"/>
      <c r="AX59" s="689"/>
      <c r="AY59" s="689"/>
      <c r="AZ59" s="689"/>
      <c r="BA59" s="689"/>
      <c r="BB59" s="690"/>
      <c r="BC59" s="786"/>
      <c r="BD59" s="787"/>
      <c r="BE59" s="787"/>
      <c r="BF59" s="787"/>
      <c r="BG59" s="787"/>
      <c r="BH59" s="787"/>
      <c r="BI59" s="787"/>
      <c r="BJ59" s="787"/>
      <c r="BK59" s="787"/>
      <c r="BL59" s="787"/>
      <c r="BM59" s="787"/>
      <c r="BN59" s="787"/>
      <c r="BO59" s="787"/>
      <c r="BP59" s="787"/>
      <c r="BQ59" s="787"/>
      <c r="BR59" s="787"/>
      <c r="BS59" s="787"/>
      <c r="BT59" s="787"/>
      <c r="BU59" s="787"/>
      <c r="BV59" s="787"/>
      <c r="BW59" s="787"/>
      <c r="BX59" s="787"/>
      <c r="BY59" s="787"/>
      <c r="BZ59" s="787"/>
      <c r="CA59" s="788"/>
      <c r="CB59" s="795"/>
      <c r="CC59" s="796"/>
      <c r="CD59" s="796"/>
      <c r="CE59" s="796"/>
      <c r="CF59" s="796"/>
      <c r="CG59" s="796"/>
      <c r="CH59" s="796"/>
      <c r="CI59" s="796"/>
      <c r="CJ59" s="796"/>
      <c r="CK59" s="796"/>
      <c r="CL59" s="796"/>
      <c r="CM59" s="796"/>
      <c r="CN59" s="796"/>
      <c r="CO59" s="796"/>
      <c r="CP59" s="797"/>
      <c r="CZ59" s="647"/>
      <c r="DA59" s="648"/>
      <c r="DB59" s="648"/>
      <c r="DC59" s="648"/>
      <c r="DD59" s="648"/>
      <c r="DE59" s="648"/>
      <c r="DF59" s="648"/>
      <c r="DG59" s="648"/>
      <c r="DH59" s="648"/>
      <c r="DI59" s="649"/>
      <c r="DJ59" s="647"/>
      <c r="DK59" s="648"/>
      <c r="DL59" s="648"/>
      <c r="DM59" s="648"/>
      <c r="DN59" s="648"/>
      <c r="DO59" s="648"/>
      <c r="DP59" s="648"/>
      <c r="DQ59" s="648"/>
      <c r="DR59" s="648"/>
      <c r="DS59" s="648"/>
      <c r="DT59" s="648"/>
      <c r="DU59" s="648"/>
      <c r="DV59" s="648"/>
      <c r="DW59" s="648"/>
      <c r="DX59" s="648"/>
      <c r="DY59" s="648"/>
      <c r="DZ59" s="648"/>
      <c r="EA59" s="648"/>
      <c r="EB59" s="648"/>
      <c r="EC59" s="648"/>
      <c r="ED59" s="648"/>
      <c r="EE59" s="648"/>
      <c r="EF59" s="648"/>
      <c r="EG59" s="648"/>
      <c r="EH59" s="648"/>
      <c r="EI59" s="648"/>
      <c r="EJ59" s="648"/>
      <c r="EK59" s="648"/>
      <c r="EL59" s="647"/>
      <c r="EM59" s="648"/>
      <c r="EN59" s="648"/>
      <c r="EO59" s="648"/>
      <c r="EP59" s="648"/>
      <c r="EQ59" s="648"/>
      <c r="ER59" s="648"/>
      <c r="ES59" s="648"/>
      <c r="ET59" s="648"/>
      <c r="EU59" s="648"/>
      <c r="EV59" s="648"/>
      <c r="EW59" s="648"/>
      <c r="EX59" s="648"/>
      <c r="EY59" s="648"/>
      <c r="EZ59" s="648"/>
      <c r="FA59" s="648"/>
      <c r="FB59" s="648"/>
      <c r="FC59" s="648"/>
      <c r="FD59" s="648"/>
      <c r="FE59" s="648"/>
      <c r="FF59" s="648"/>
      <c r="FG59" s="648"/>
      <c r="FH59" s="648"/>
      <c r="FI59" s="648"/>
      <c r="FJ59" s="648"/>
      <c r="FK59" s="648"/>
      <c r="FL59" s="648"/>
      <c r="FM59" s="648"/>
      <c r="FN59" s="648"/>
      <c r="FO59" s="648"/>
      <c r="FP59" s="648"/>
      <c r="FQ59" s="648"/>
      <c r="FR59" s="649"/>
      <c r="FS59" s="647"/>
      <c r="FT59" s="648"/>
      <c r="FU59" s="648"/>
      <c r="FV59" s="648"/>
      <c r="FW59" s="648"/>
      <c r="FX59" s="648"/>
      <c r="FY59" s="648"/>
      <c r="FZ59" s="648"/>
      <c r="GA59" s="648"/>
      <c r="GB59" s="648"/>
      <c r="GC59" s="648"/>
      <c r="GD59" s="648"/>
      <c r="GE59" s="648"/>
      <c r="GF59" s="648"/>
      <c r="GG59" s="648"/>
      <c r="GH59" s="648"/>
      <c r="GI59" s="648"/>
      <c r="GJ59" s="648"/>
      <c r="GK59" s="648"/>
      <c r="GL59" s="649"/>
    </row>
    <row r="60" spans="4:194" ht="3" customHeight="1">
      <c r="D60" s="647"/>
      <c r="E60" s="648"/>
      <c r="F60" s="648"/>
      <c r="G60" s="648"/>
      <c r="H60" s="648"/>
      <c r="I60" s="648"/>
      <c r="J60" s="648"/>
      <c r="K60" s="648"/>
      <c r="L60" s="648"/>
      <c r="M60" s="649"/>
      <c r="N60" s="803"/>
      <c r="O60" s="804"/>
      <c r="P60" s="804"/>
      <c r="Q60" s="804"/>
      <c r="R60" s="804"/>
      <c r="S60" s="804"/>
      <c r="T60" s="804"/>
      <c r="U60" s="804"/>
      <c r="V60" s="804"/>
      <c r="W60" s="804"/>
      <c r="X60" s="804"/>
      <c r="Y60" s="804"/>
      <c r="Z60" s="804"/>
      <c r="AA60" s="804"/>
      <c r="AB60" s="804"/>
      <c r="AC60" s="804"/>
      <c r="AD60" s="804"/>
      <c r="AE60" s="804"/>
      <c r="AF60" s="804"/>
      <c r="AG60" s="804"/>
      <c r="AH60" s="804"/>
      <c r="AI60" s="804"/>
      <c r="AJ60" s="804"/>
      <c r="AK60" s="804"/>
      <c r="AL60" s="804"/>
      <c r="AM60" s="804"/>
      <c r="AN60" s="804"/>
      <c r="AO60" s="804"/>
      <c r="AP60" s="804"/>
      <c r="AQ60" s="804"/>
      <c r="AR60" s="804"/>
      <c r="AS60" s="804"/>
      <c r="AT60" s="804"/>
      <c r="AU60" s="804"/>
      <c r="AV60" s="804"/>
      <c r="AW60" s="804"/>
      <c r="AX60" s="689"/>
      <c r="AY60" s="689"/>
      <c r="AZ60" s="689"/>
      <c r="BA60" s="689"/>
      <c r="BB60" s="690"/>
      <c r="BC60" s="786"/>
      <c r="BD60" s="787"/>
      <c r="BE60" s="787"/>
      <c r="BF60" s="787"/>
      <c r="BG60" s="787"/>
      <c r="BH60" s="787"/>
      <c r="BI60" s="787"/>
      <c r="BJ60" s="787"/>
      <c r="BK60" s="787"/>
      <c r="BL60" s="787"/>
      <c r="BM60" s="787"/>
      <c r="BN60" s="787"/>
      <c r="BO60" s="787"/>
      <c r="BP60" s="787"/>
      <c r="BQ60" s="787"/>
      <c r="BR60" s="787"/>
      <c r="BS60" s="787"/>
      <c r="BT60" s="787"/>
      <c r="BU60" s="787"/>
      <c r="BV60" s="787"/>
      <c r="BW60" s="787"/>
      <c r="BX60" s="787"/>
      <c r="BY60" s="787"/>
      <c r="BZ60" s="787"/>
      <c r="CA60" s="788"/>
      <c r="CB60" s="795"/>
      <c r="CC60" s="796"/>
      <c r="CD60" s="796"/>
      <c r="CE60" s="796"/>
      <c r="CF60" s="796"/>
      <c r="CG60" s="796"/>
      <c r="CH60" s="796"/>
      <c r="CI60" s="796"/>
      <c r="CJ60" s="796"/>
      <c r="CK60" s="796"/>
      <c r="CL60" s="796"/>
      <c r="CM60" s="796"/>
      <c r="CN60" s="796"/>
      <c r="CO60" s="796"/>
      <c r="CP60" s="797"/>
      <c r="CZ60" s="647"/>
      <c r="DA60" s="648"/>
      <c r="DB60" s="648"/>
      <c r="DC60" s="648"/>
      <c r="DD60" s="648"/>
      <c r="DE60" s="648"/>
      <c r="DF60" s="648"/>
      <c r="DG60" s="648"/>
      <c r="DH60" s="648"/>
      <c r="DI60" s="649"/>
      <c r="DJ60" s="647"/>
      <c r="DK60" s="648"/>
      <c r="DL60" s="648"/>
      <c r="DM60" s="648"/>
      <c r="DN60" s="648"/>
      <c r="DO60" s="648"/>
      <c r="DP60" s="648"/>
      <c r="DQ60" s="648"/>
      <c r="DR60" s="648"/>
      <c r="DS60" s="648"/>
      <c r="DT60" s="648"/>
      <c r="DU60" s="648"/>
      <c r="DV60" s="648"/>
      <c r="DW60" s="648"/>
      <c r="DX60" s="648"/>
      <c r="DY60" s="648"/>
      <c r="DZ60" s="648"/>
      <c r="EA60" s="648"/>
      <c r="EB60" s="648"/>
      <c r="EC60" s="648"/>
      <c r="ED60" s="648"/>
      <c r="EE60" s="648"/>
      <c r="EF60" s="648"/>
      <c r="EG60" s="648"/>
      <c r="EH60" s="648"/>
      <c r="EI60" s="648"/>
      <c r="EJ60" s="648"/>
      <c r="EK60" s="648"/>
      <c r="EL60" s="647"/>
      <c r="EM60" s="648"/>
      <c r="EN60" s="648"/>
      <c r="EO60" s="648"/>
      <c r="EP60" s="648"/>
      <c r="EQ60" s="648"/>
      <c r="ER60" s="648"/>
      <c r="ES60" s="648"/>
      <c r="ET60" s="648"/>
      <c r="EU60" s="648"/>
      <c r="EV60" s="648"/>
      <c r="EW60" s="648"/>
      <c r="EX60" s="648"/>
      <c r="EY60" s="648"/>
      <c r="EZ60" s="648"/>
      <c r="FA60" s="648"/>
      <c r="FB60" s="648"/>
      <c r="FC60" s="648"/>
      <c r="FD60" s="648"/>
      <c r="FE60" s="648"/>
      <c r="FF60" s="648"/>
      <c r="FG60" s="648"/>
      <c r="FH60" s="648"/>
      <c r="FI60" s="648"/>
      <c r="FJ60" s="648"/>
      <c r="FK60" s="648"/>
      <c r="FL60" s="648"/>
      <c r="FM60" s="648"/>
      <c r="FN60" s="648"/>
      <c r="FO60" s="648"/>
      <c r="FP60" s="648"/>
      <c r="FQ60" s="648"/>
      <c r="FR60" s="649"/>
      <c r="FS60" s="647"/>
      <c r="FT60" s="648"/>
      <c r="FU60" s="648"/>
      <c r="FV60" s="648"/>
      <c r="FW60" s="648"/>
      <c r="FX60" s="648"/>
      <c r="FY60" s="648"/>
      <c r="FZ60" s="648"/>
      <c r="GA60" s="648"/>
      <c r="GB60" s="648"/>
      <c r="GC60" s="648"/>
      <c r="GD60" s="648"/>
      <c r="GE60" s="648"/>
      <c r="GF60" s="648"/>
      <c r="GG60" s="648"/>
      <c r="GH60" s="648"/>
      <c r="GI60" s="648"/>
      <c r="GJ60" s="648"/>
      <c r="GK60" s="648"/>
      <c r="GL60" s="649"/>
    </row>
    <row r="61" spans="4:194" ht="3" customHeight="1">
      <c r="D61" s="647"/>
      <c r="E61" s="648"/>
      <c r="F61" s="648"/>
      <c r="G61" s="648"/>
      <c r="H61" s="648"/>
      <c r="I61" s="648"/>
      <c r="J61" s="648"/>
      <c r="K61" s="648"/>
      <c r="L61" s="648"/>
      <c r="M61" s="649"/>
      <c r="N61" s="803"/>
      <c r="O61" s="804"/>
      <c r="P61" s="804"/>
      <c r="Q61" s="804"/>
      <c r="R61" s="804"/>
      <c r="S61" s="804"/>
      <c r="T61" s="804"/>
      <c r="U61" s="804"/>
      <c r="V61" s="804"/>
      <c r="W61" s="804"/>
      <c r="X61" s="804"/>
      <c r="Y61" s="804"/>
      <c r="Z61" s="804"/>
      <c r="AA61" s="804"/>
      <c r="AB61" s="804"/>
      <c r="AC61" s="804"/>
      <c r="AD61" s="804"/>
      <c r="AE61" s="804"/>
      <c r="AF61" s="804"/>
      <c r="AG61" s="804"/>
      <c r="AH61" s="804"/>
      <c r="AI61" s="804"/>
      <c r="AJ61" s="804"/>
      <c r="AK61" s="804"/>
      <c r="AL61" s="804"/>
      <c r="AM61" s="804"/>
      <c r="AN61" s="804"/>
      <c r="AO61" s="804"/>
      <c r="AP61" s="804"/>
      <c r="AQ61" s="804"/>
      <c r="AR61" s="804"/>
      <c r="AS61" s="804"/>
      <c r="AT61" s="804"/>
      <c r="AU61" s="804"/>
      <c r="AV61" s="804"/>
      <c r="AW61" s="804"/>
      <c r="AX61" s="689"/>
      <c r="AY61" s="689"/>
      <c r="AZ61" s="689"/>
      <c r="BA61" s="689"/>
      <c r="BB61" s="690"/>
      <c r="BC61" s="786"/>
      <c r="BD61" s="787"/>
      <c r="BE61" s="787"/>
      <c r="BF61" s="787"/>
      <c r="BG61" s="787"/>
      <c r="BH61" s="787"/>
      <c r="BI61" s="787"/>
      <c r="BJ61" s="787"/>
      <c r="BK61" s="787"/>
      <c r="BL61" s="787"/>
      <c r="BM61" s="787"/>
      <c r="BN61" s="787"/>
      <c r="BO61" s="787"/>
      <c r="BP61" s="787"/>
      <c r="BQ61" s="787"/>
      <c r="BR61" s="787"/>
      <c r="BS61" s="787"/>
      <c r="BT61" s="787"/>
      <c r="BU61" s="787"/>
      <c r="BV61" s="787"/>
      <c r="BW61" s="787"/>
      <c r="BX61" s="787"/>
      <c r="BY61" s="787"/>
      <c r="BZ61" s="787"/>
      <c r="CA61" s="788"/>
      <c r="CB61" s="795"/>
      <c r="CC61" s="796"/>
      <c r="CD61" s="796"/>
      <c r="CE61" s="796"/>
      <c r="CF61" s="796"/>
      <c r="CG61" s="796"/>
      <c r="CH61" s="796"/>
      <c r="CI61" s="796"/>
      <c r="CJ61" s="796"/>
      <c r="CK61" s="796"/>
      <c r="CL61" s="796"/>
      <c r="CM61" s="796"/>
      <c r="CN61" s="796"/>
      <c r="CO61" s="796"/>
      <c r="CP61" s="797"/>
      <c r="CZ61" s="647"/>
      <c r="DA61" s="648"/>
      <c r="DB61" s="648"/>
      <c r="DC61" s="648"/>
      <c r="DD61" s="648"/>
      <c r="DE61" s="648"/>
      <c r="DF61" s="648"/>
      <c r="DG61" s="648"/>
      <c r="DH61" s="648"/>
      <c r="DI61" s="649"/>
      <c r="DJ61" s="647"/>
      <c r="DK61" s="648"/>
      <c r="DL61" s="648"/>
      <c r="DM61" s="648"/>
      <c r="DN61" s="648"/>
      <c r="DO61" s="648"/>
      <c r="DP61" s="648"/>
      <c r="DQ61" s="648"/>
      <c r="DR61" s="648"/>
      <c r="DS61" s="648"/>
      <c r="DT61" s="648"/>
      <c r="DU61" s="648"/>
      <c r="DV61" s="648"/>
      <c r="DW61" s="648"/>
      <c r="DX61" s="648"/>
      <c r="DY61" s="648"/>
      <c r="DZ61" s="648"/>
      <c r="EA61" s="648"/>
      <c r="EB61" s="648"/>
      <c r="EC61" s="648"/>
      <c r="ED61" s="648"/>
      <c r="EE61" s="648"/>
      <c r="EF61" s="648"/>
      <c r="EG61" s="648"/>
      <c r="EH61" s="648"/>
      <c r="EI61" s="648"/>
      <c r="EJ61" s="648"/>
      <c r="EK61" s="648"/>
      <c r="EL61" s="647"/>
      <c r="EM61" s="648"/>
      <c r="EN61" s="648"/>
      <c r="EO61" s="648"/>
      <c r="EP61" s="648"/>
      <c r="EQ61" s="648"/>
      <c r="ER61" s="648"/>
      <c r="ES61" s="648"/>
      <c r="ET61" s="648"/>
      <c r="EU61" s="648"/>
      <c r="EV61" s="648"/>
      <c r="EW61" s="648"/>
      <c r="EX61" s="648"/>
      <c r="EY61" s="648"/>
      <c r="EZ61" s="648"/>
      <c r="FA61" s="648"/>
      <c r="FB61" s="648"/>
      <c r="FC61" s="648"/>
      <c r="FD61" s="648"/>
      <c r="FE61" s="648"/>
      <c r="FF61" s="648"/>
      <c r="FG61" s="648"/>
      <c r="FH61" s="648"/>
      <c r="FI61" s="648"/>
      <c r="FJ61" s="648"/>
      <c r="FK61" s="648"/>
      <c r="FL61" s="648"/>
      <c r="FM61" s="648"/>
      <c r="FN61" s="648"/>
      <c r="FO61" s="648"/>
      <c r="FP61" s="648"/>
      <c r="FQ61" s="648"/>
      <c r="FR61" s="649"/>
      <c r="FS61" s="647"/>
      <c r="FT61" s="648"/>
      <c r="FU61" s="648"/>
      <c r="FV61" s="648"/>
      <c r="FW61" s="648"/>
      <c r="FX61" s="648"/>
      <c r="FY61" s="648"/>
      <c r="FZ61" s="648"/>
      <c r="GA61" s="648"/>
      <c r="GB61" s="648"/>
      <c r="GC61" s="648"/>
      <c r="GD61" s="648"/>
      <c r="GE61" s="648"/>
      <c r="GF61" s="648"/>
      <c r="GG61" s="648"/>
      <c r="GH61" s="648"/>
      <c r="GI61" s="648"/>
      <c r="GJ61" s="648"/>
      <c r="GK61" s="648"/>
      <c r="GL61" s="649"/>
    </row>
    <row r="62" spans="4:194" ht="3" customHeight="1">
      <c r="D62" s="647"/>
      <c r="E62" s="648"/>
      <c r="F62" s="648"/>
      <c r="G62" s="648"/>
      <c r="H62" s="648"/>
      <c r="I62" s="648"/>
      <c r="J62" s="648"/>
      <c r="K62" s="648"/>
      <c r="L62" s="648"/>
      <c r="M62" s="649"/>
      <c r="N62" s="805"/>
      <c r="O62" s="806"/>
      <c r="P62" s="806"/>
      <c r="Q62" s="806"/>
      <c r="R62" s="806"/>
      <c r="S62" s="806"/>
      <c r="T62" s="806"/>
      <c r="U62" s="806"/>
      <c r="V62" s="806"/>
      <c r="W62" s="806"/>
      <c r="X62" s="806"/>
      <c r="Y62" s="806"/>
      <c r="Z62" s="806"/>
      <c r="AA62" s="806"/>
      <c r="AB62" s="806"/>
      <c r="AC62" s="806"/>
      <c r="AD62" s="806"/>
      <c r="AE62" s="806"/>
      <c r="AF62" s="806"/>
      <c r="AG62" s="806"/>
      <c r="AH62" s="806"/>
      <c r="AI62" s="806"/>
      <c r="AJ62" s="806"/>
      <c r="AK62" s="806"/>
      <c r="AL62" s="806"/>
      <c r="AM62" s="806"/>
      <c r="AN62" s="806"/>
      <c r="AO62" s="806"/>
      <c r="AP62" s="806"/>
      <c r="AQ62" s="806"/>
      <c r="AR62" s="806"/>
      <c r="AS62" s="806"/>
      <c r="AT62" s="806"/>
      <c r="AU62" s="806"/>
      <c r="AV62" s="806"/>
      <c r="AW62" s="806"/>
      <c r="AX62" s="692"/>
      <c r="AY62" s="692"/>
      <c r="AZ62" s="692"/>
      <c r="BA62" s="692"/>
      <c r="BB62" s="693"/>
      <c r="BC62" s="789"/>
      <c r="BD62" s="790"/>
      <c r="BE62" s="790"/>
      <c r="BF62" s="790"/>
      <c r="BG62" s="790"/>
      <c r="BH62" s="790"/>
      <c r="BI62" s="790"/>
      <c r="BJ62" s="790"/>
      <c r="BK62" s="790"/>
      <c r="BL62" s="790"/>
      <c r="BM62" s="790"/>
      <c r="BN62" s="790"/>
      <c r="BO62" s="790"/>
      <c r="BP62" s="790"/>
      <c r="BQ62" s="790"/>
      <c r="BR62" s="790"/>
      <c r="BS62" s="790"/>
      <c r="BT62" s="790"/>
      <c r="BU62" s="790"/>
      <c r="BV62" s="790"/>
      <c r="BW62" s="790"/>
      <c r="BX62" s="790"/>
      <c r="BY62" s="790"/>
      <c r="BZ62" s="790"/>
      <c r="CA62" s="791"/>
      <c r="CB62" s="798"/>
      <c r="CC62" s="799"/>
      <c r="CD62" s="799"/>
      <c r="CE62" s="799"/>
      <c r="CF62" s="799"/>
      <c r="CG62" s="799"/>
      <c r="CH62" s="799"/>
      <c r="CI62" s="799"/>
      <c r="CJ62" s="799"/>
      <c r="CK62" s="799"/>
      <c r="CL62" s="799"/>
      <c r="CM62" s="799"/>
      <c r="CN62" s="799"/>
      <c r="CO62" s="799"/>
      <c r="CP62" s="800"/>
      <c r="CZ62" s="647"/>
      <c r="DA62" s="648"/>
      <c r="DB62" s="648"/>
      <c r="DC62" s="648"/>
      <c r="DD62" s="648"/>
      <c r="DE62" s="648"/>
      <c r="DF62" s="648"/>
      <c r="DG62" s="648"/>
      <c r="DH62" s="648"/>
      <c r="DI62" s="649"/>
      <c r="DJ62" s="650"/>
      <c r="DK62" s="651"/>
      <c r="DL62" s="651"/>
      <c r="DM62" s="651"/>
      <c r="DN62" s="651"/>
      <c r="DO62" s="651"/>
      <c r="DP62" s="651"/>
      <c r="DQ62" s="651"/>
      <c r="DR62" s="651"/>
      <c r="DS62" s="651"/>
      <c r="DT62" s="651"/>
      <c r="DU62" s="651"/>
      <c r="DV62" s="651"/>
      <c r="DW62" s="651"/>
      <c r="DX62" s="651"/>
      <c r="DY62" s="651"/>
      <c r="DZ62" s="651"/>
      <c r="EA62" s="651"/>
      <c r="EB62" s="651"/>
      <c r="EC62" s="651"/>
      <c r="ED62" s="651"/>
      <c r="EE62" s="651"/>
      <c r="EF62" s="651"/>
      <c r="EG62" s="651"/>
      <c r="EH62" s="651"/>
      <c r="EI62" s="651"/>
      <c r="EJ62" s="651"/>
      <c r="EK62" s="651"/>
      <c r="EL62" s="650"/>
      <c r="EM62" s="651"/>
      <c r="EN62" s="651"/>
      <c r="EO62" s="651"/>
      <c r="EP62" s="651"/>
      <c r="EQ62" s="651"/>
      <c r="ER62" s="651"/>
      <c r="ES62" s="651"/>
      <c r="ET62" s="651"/>
      <c r="EU62" s="651"/>
      <c r="EV62" s="651"/>
      <c r="EW62" s="651"/>
      <c r="EX62" s="651"/>
      <c r="EY62" s="651"/>
      <c r="EZ62" s="651"/>
      <c r="FA62" s="651"/>
      <c r="FB62" s="651"/>
      <c r="FC62" s="651"/>
      <c r="FD62" s="651"/>
      <c r="FE62" s="651"/>
      <c r="FF62" s="651"/>
      <c r="FG62" s="651"/>
      <c r="FH62" s="651"/>
      <c r="FI62" s="651"/>
      <c r="FJ62" s="651"/>
      <c r="FK62" s="651"/>
      <c r="FL62" s="651"/>
      <c r="FM62" s="651"/>
      <c r="FN62" s="651"/>
      <c r="FO62" s="651"/>
      <c r="FP62" s="651"/>
      <c r="FQ62" s="651"/>
      <c r="FR62" s="652"/>
      <c r="FS62" s="650"/>
      <c r="FT62" s="651"/>
      <c r="FU62" s="651"/>
      <c r="FV62" s="651"/>
      <c r="FW62" s="651"/>
      <c r="FX62" s="651"/>
      <c r="FY62" s="651"/>
      <c r="FZ62" s="651"/>
      <c r="GA62" s="651"/>
      <c r="GB62" s="651"/>
      <c r="GC62" s="651"/>
      <c r="GD62" s="651"/>
      <c r="GE62" s="651"/>
      <c r="GF62" s="651"/>
      <c r="GG62" s="651"/>
      <c r="GH62" s="651"/>
      <c r="GI62" s="651"/>
      <c r="GJ62" s="651"/>
      <c r="GK62" s="651"/>
      <c r="GL62" s="652"/>
    </row>
    <row r="63" spans="4:194" ht="3" customHeight="1">
      <c r="D63" s="647"/>
      <c r="E63" s="648"/>
      <c r="F63" s="648"/>
      <c r="G63" s="648"/>
      <c r="H63" s="648"/>
      <c r="I63" s="648"/>
      <c r="J63" s="648"/>
      <c r="K63" s="648"/>
      <c r="L63" s="648"/>
      <c r="M63" s="649"/>
      <c r="N63" s="801"/>
      <c r="O63" s="802"/>
      <c r="P63" s="802"/>
      <c r="Q63" s="802"/>
      <c r="R63" s="802"/>
      <c r="S63" s="802"/>
      <c r="T63" s="802"/>
      <c r="U63" s="802"/>
      <c r="V63" s="802"/>
      <c r="W63" s="802"/>
      <c r="X63" s="802"/>
      <c r="Y63" s="802"/>
      <c r="Z63" s="802"/>
      <c r="AA63" s="802"/>
      <c r="AB63" s="802"/>
      <c r="AC63" s="802"/>
      <c r="AD63" s="802"/>
      <c r="AE63" s="802"/>
      <c r="AF63" s="802"/>
      <c r="AG63" s="802"/>
      <c r="AH63" s="802"/>
      <c r="AI63" s="802"/>
      <c r="AJ63" s="802"/>
      <c r="AK63" s="802"/>
      <c r="AL63" s="802"/>
      <c r="AM63" s="802"/>
      <c r="AN63" s="802"/>
      <c r="AO63" s="802"/>
      <c r="AP63" s="802"/>
      <c r="AQ63" s="802"/>
      <c r="AR63" s="802"/>
      <c r="AS63" s="802"/>
      <c r="AT63" s="802"/>
      <c r="AU63" s="802"/>
      <c r="AV63" s="802"/>
      <c r="AW63" s="802"/>
      <c r="AX63" s="714" t="str">
        <f t="shared" ref="AX63" si="1">IF(N63="","","工事業")</f>
        <v/>
      </c>
      <c r="AY63" s="714"/>
      <c r="AZ63" s="714"/>
      <c r="BA63" s="714"/>
      <c r="BB63" s="715"/>
      <c r="BC63" s="783"/>
      <c r="BD63" s="784"/>
      <c r="BE63" s="784"/>
      <c r="BF63" s="784"/>
      <c r="BG63" s="784"/>
      <c r="BH63" s="784"/>
      <c r="BI63" s="784"/>
      <c r="BJ63" s="784"/>
      <c r="BK63" s="784"/>
      <c r="BL63" s="784"/>
      <c r="BM63" s="784"/>
      <c r="BN63" s="784"/>
      <c r="BO63" s="784"/>
      <c r="BP63" s="784"/>
      <c r="BQ63" s="784"/>
      <c r="BR63" s="784"/>
      <c r="BS63" s="784"/>
      <c r="BT63" s="784"/>
      <c r="BU63" s="784"/>
      <c r="BV63" s="784"/>
      <c r="BW63" s="784"/>
      <c r="BX63" s="784"/>
      <c r="BY63" s="784"/>
      <c r="BZ63" s="784"/>
      <c r="CA63" s="785"/>
      <c r="CB63" s="792"/>
      <c r="CC63" s="793"/>
      <c r="CD63" s="793"/>
      <c r="CE63" s="793"/>
      <c r="CF63" s="793"/>
      <c r="CG63" s="793"/>
      <c r="CH63" s="793"/>
      <c r="CI63" s="793"/>
      <c r="CJ63" s="793"/>
      <c r="CK63" s="793"/>
      <c r="CL63" s="793"/>
      <c r="CM63" s="793"/>
      <c r="CN63" s="793"/>
      <c r="CO63" s="793"/>
      <c r="CP63" s="794"/>
      <c r="CZ63" s="647"/>
      <c r="DA63" s="648"/>
      <c r="DB63" s="648"/>
      <c r="DC63" s="648"/>
      <c r="DD63" s="648"/>
      <c r="DE63" s="648"/>
      <c r="DF63" s="648"/>
      <c r="DG63" s="648"/>
      <c r="DH63" s="648"/>
      <c r="DI63" s="649"/>
      <c r="DJ63" s="663" t="str">
        <f>工事情報入力!C36</f>
        <v/>
      </c>
      <c r="DK63" s="664"/>
      <c r="DL63" s="664"/>
      <c r="DM63" s="664"/>
      <c r="DN63" s="664"/>
      <c r="DO63" s="664"/>
      <c r="DP63" s="664"/>
      <c r="DQ63" s="664"/>
      <c r="DR63" s="664"/>
      <c r="DS63" s="664"/>
      <c r="DT63" s="664"/>
      <c r="DU63" s="664"/>
      <c r="DV63" s="664"/>
      <c r="DW63" s="664"/>
      <c r="DX63" s="664"/>
      <c r="DY63" s="664"/>
      <c r="DZ63" s="664"/>
      <c r="EA63" s="664"/>
      <c r="EB63" s="664"/>
      <c r="EC63" s="664"/>
      <c r="ED63" s="664"/>
      <c r="EE63" s="664"/>
      <c r="EF63" s="664"/>
      <c r="EG63" s="645" t="s">
        <v>230</v>
      </c>
      <c r="EH63" s="645"/>
      <c r="EI63" s="645"/>
      <c r="EJ63" s="645"/>
      <c r="EK63" s="646"/>
      <c r="EL63" s="807" t="str">
        <f>IF(工事情報入力!C36="","",工事情報入力!C37&amp;"（"&amp;IF(工事情報入力!D37="特定","特","般")&amp;"-"&amp;工事情報入力!E37&amp;") 第"&amp;工事情報入力!G37&amp;"号")</f>
        <v/>
      </c>
      <c r="EM63" s="695"/>
      <c r="EN63" s="695"/>
      <c r="EO63" s="695"/>
      <c r="EP63" s="695"/>
      <c r="EQ63" s="695"/>
      <c r="ER63" s="695"/>
      <c r="ES63" s="695"/>
      <c r="ET63" s="695"/>
      <c r="EU63" s="695"/>
      <c r="EV63" s="695"/>
      <c r="EW63" s="695"/>
      <c r="EX63" s="695"/>
      <c r="EY63" s="695"/>
      <c r="EZ63" s="695"/>
      <c r="FA63" s="695"/>
      <c r="FB63" s="695"/>
      <c r="FC63" s="695"/>
      <c r="FD63" s="695"/>
      <c r="FE63" s="695"/>
      <c r="FF63" s="695"/>
      <c r="FG63" s="695"/>
      <c r="FH63" s="695"/>
      <c r="FI63" s="695"/>
      <c r="FJ63" s="695"/>
      <c r="FK63" s="695"/>
      <c r="FL63" s="695"/>
      <c r="FM63" s="695"/>
      <c r="FN63" s="695"/>
      <c r="FO63" s="695"/>
      <c r="FP63" s="695"/>
      <c r="FQ63" s="695"/>
      <c r="FR63" s="696"/>
      <c r="FS63" s="819" t="str">
        <f>IF(工事情報入力!C38="","",工事情報入力!C38)</f>
        <v/>
      </c>
      <c r="FT63" s="820"/>
      <c r="FU63" s="820"/>
      <c r="FV63" s="820"/>
      <c r="FW63" s="820"/>
      <c r="FX63" s="820"/>
      <c r="FY63" s="820"/>
      <c r="FZ63" s="820"/>
      <c r="GA63" s="820"/>
      <c r="GB63" s="820"/>
      <c r="GC63" s="820"/>
      <c r="GD63" s="820"/>
      <c r="GE63" s="820"/>
      <c r="GF63" s="820"/>
      <c r="GG63" s="820"/>
      <c r="GH63" s="820"/>
      <c r="GI63" s="820"/>
      <c r="GJ63" s="820"/>
      <c r="GK63" s="820"/>
      <c r="GL63" s="821"/>
    </row>
    <row r="64" spans="4:194" ht="3" customHeight="1">
      <c r="D64" s="647"/>
      <c r="E64" s="648"/>
      <c r="F64" s="648"/>
      <c r="G64" s="648"/>
      <c r="H64" s="648"/>
      <c r="I64" s="648"/>
      <c r="J64" s="648"/>
      <c r="K64" s="648"/>
      <c r="L64" s="648"/>
      <c r="M64" s="649"/>
      <c r="N64" s="803"/>
      <c r="O64" s="804"/>
      <c r="P64" s="804"/>
      <c r="Q64" s="804"/>
      <c r="R64" s="804"/>
      <c r="S64" s="804"/>
      <c r="T64" s="804"/>
      <c r="U64" s="804"/>
      <c r="V64" s="804"/>
      <c r="W64" s="804"/>
      <c r="X64" s="804"/>
      <c r="Y64" s="804"/>
      <c r="Z64" s="804"/>
      <c r="AA64" s="804"/>
      <c r="AB64" s="804"/>
      <c r="AC64" s="804"/>
      <c r="AD64" s="804"/>
      <c r="AE64" s="804"/>
      <c r="AF64" s="804"/>
      <c r="AG64" s="804"/>
      <c r="AH64" s="804"/>
      <c r="AI64" s="804"/>
      <c r="AJ64" s="804"/>
      <c r="AK64" s="804"/>
      <c r="AL64" s="804"/>
      <c r="AM64" s="804"/>
      <c r="AN64" s="804"/>
      <c r="AO64" s="804"/>
      <c r="AP64" s="804"/>
      <c r="AQ64" s="804"/>
      <c r="AR64" s="804"/>
      <c r="AS64" s="804"/>
      <c r="AT64" s="804"/>
      <c r="AU64" s="804"/>
      <c r="AV64" s="804"/>
      <c r="AW64" s="804"/>
      <c r="AX64" s="689"/>
      <c r="AY64" s="689"/>
      <c r="AZ64" s="689"/>
      <c r="BA64" s="689"/>
      <c r="BB64" s="690"/>
      <c r="BC64" s="786"/>
      <c r="BD64" s="787"/>
      <c r="BE64" s="787"/>
      <c r="BF64" s="787"/>
      <c r="BG64" s="787"/>
      <c r="BH64" s="787"/>
      <c r="BI64" s="787"/>
      <c r="BJ64" s="787"/>
      <c r="BK64" s="787"/>
      <c r="BL64" s="787"/>
      <c r="BM64" s="787"/>
      <c r="BN64" s="787"/>
      <c r="BO64" s="787"/>
      <c r="BP64" s="787"/>
      <c r="BQ64" s="787"/>
      <c r="BR64" s="787"/>
      <c r="BS64" s="787"/>
      <c r="BT64" s="787"/>
      <c r="BU64" s="787"/>
      <c r="BV64" s="787"/>
      <c r="BW64" s="787"/>
      <c r="BX64" s="787"/>
      <c r="BY64" s="787"/>
      <c r="BZ64" s="787"/>
      <c r="CA64" s="788"/>
      <c r="CB64" s="795"/>
      <c r="CC64" s="796"/>
      <c r="CD64" s="796"/>
      <c r="CE64" s="796"/>
      <c r="CF64" s="796"/>
      <c r="CG64" s="796"/>
      <c r="CH64" s="796"/>
      <c r="CI64" s="796"/>
      <c r="CJ64" s="796"/>
      <c r="CK64" s="796"/>
      <c r="CL64" s="796"/>
      <c r="CM64" s="796"/>
      <c r="CN64" s="796"/>
      <c r="CO64" s="796"/>
      <c r="CP64" s="797"/>
      <c r="CZ64" s="647"/>
      <c r="DA64" s="648"/>
      <c r="DB64" s="648"/>
      <c r="DC64" s="648"/>
      <c r="DD64" s="648"/>
      <c r="DE64" s="648"/>
      <c r="DF64" s="648"/>
      <c r="DG64" s="648"/>
      <c r="DH64" s="648"/>
      <c r="DI64" s="649"/>
      <c r="DJ64" s="665"/>
      <c r="DK64" s="666"/>
      <c r="DL64" s="666"/>
      <c r="DM64" s="666"/>
      <c r="DN64" s="666"/>
      <c r="DO64" s="666"/>
      <c r="DP64" s="666"/>
      <c r="DQ64" s="666"/>
      <c r="DR64" s="666"/>
      <c r="DS64" s="666"/>
      <c r="DT64" s="666"/>
      <c r="DU64" s="666"/>
      <c r="DV64" s="666"/>
      <c r="DW64" s="666"/>
      <c r="DX64" s="666"/>
      <c r="DY64" s="666"/>
      <c r="DZ64" s="666"/>
      <c r="EA64" s="666"/>
      <c r="EB64" s="666"/>
      <c r="EC64" s="666"/>
      <c r="ED64" s="666"/>
      <c r="EE64" s="666"/>
      <c r="EF64" s="666"/>
      <c r="EG64" s="648"/>
      <c r="EH64" s="648"/>
      <c r="EI64" s="648"/>
      <c r="EJ64" s="648"/>
      <c r="EK64" s="649"/>
      <c r="EL64" s="697"/>
      <c r="EM64" s="698"/>
      <c r="EN64" s="698"/>
      <c r="EO64" s="698"/>
      <c r="EP64" s="698"/>
      <c r="EQ64" s="698"/>
      <c r="ER64" s="698"/>
      <c r="ES64" s="698"/>
      <c r="ET64" s="698"/>
      <c r="EU64" s="698"/>
      <c r="EV64" s="698"/>
      <c r="EW64" s="698"/>
      <c r="EX64" s="698"/>
      <c r="EY64" s="698"/>
      <c r="EZ64" s="698"/>
      <c r="FA64" s="698"/>
      <c r="FB64" s="698"/>
      <c r="FC64" s="698"/>
      <c r="FD64" s="698"/>
      <c r="FE64" s="698"/>
      <c r="FF64" s="698"/>
      <c r="FG64" s="698"/>
      <c r="FH64" s="698"/>
      <c r="FI64" s="698"/>
      <c r="FJ64" s="698"/>
      <c r="FK64" s="698"/>
      <c r="FL64" s="698"/>
      <c r="FM64" s="698"/>
      <c r="FN64" s="698"/>
      <c r="FO64" s="698"/>
      <c r="FP64" s="698"/>
      <c r="FQ64" s="698"/>
      <c r="FR64" s="699"/>
      <c r="FS64" s="822"/>
      <c r="FT64" s="823"/>
      <c r="FU64" s="823"/>
      <c r="FV64" s="823"/>
      <c r="FW64" s="823"/>
      <c r="FX64" s="823"/>
      <c r="FY64" s="823"/>
      <c r="FZ64" s="823"/>
      <c r="GA64" s="823"/>
      <c r="GB64" s="823"/>
      <c r="GC64" s="823"/>
      <c r="GD64" s="823"/>
      <c r="GE64" s="823"/>
      <c r="GF64" s="823"/>
      <c r="GG64" s="823"/>
      <c r="GH64" s="823"/>
      <c r="GI64" s="823"/>
      <c r="GJ64" s="823"/>
      <c r="GK64" s="823"/>
      <c r="GL64" s="824"/>
    </row>
    <row r="65" spans="4:194" ht="3" customHeight="1">
      <c r="D65" s="647"/>
      <c r="E65" s="648"/>
      <c r="F65" s="648"/>
      <c r="G65" s="648"/>
      <c r="H65" s="648"/>
      <c r="I65" s="648"/>
      <c r="J65" s="648"/>
      <c r="K65" s="648"/>
      <c r="L65" s="648"/>
      <c r="M65" s="649"/>
      <c r="N65" s="803"/>
      <c r="O65" s="804"/>
      <c r="P65" s="804"/>
      <c r="Q65" s="804"/>
      <c r="R65" s="804"/>
      <c r="S65" s="804"/>
      <c r="T65" s="804"/>
      <c r="U65" s="804"/>
      <c r="V65" s="804"/>
      <c r="W65" s="804"/>
      <c r="X65" s="804"/>
      <c r="Y65" s="804"/>
      <c r="Z65" s="804"/>
      <c r="AA65" s="804"/>
      <c r="AB65" s="804"/>
      <c r="AC65" s="804"/>
      <c r="AD65" s="804"/>
      <c r="AE65" s="804"/>
      <c r="AF65" s="804"/>
      <c r="AG65" s="804"/>
      <c r="AH65" s="804"/>
      <c r="AI65" s="804"/>
      <c r="AJ65" s="804"/>
      <c r="AK65" s="804"/>
      <c r="AL65" s="804"/>
      <c r="AM65" s="804"/>
      <c r="AN65" s="804"/>
      <c r="AO65" s="804"/>
      <c r="AP65" s="804"/>
      <c r="AQ65" s="804"/>
      <c r="AR65" s="804"/>
      <c r="AS65" s="804"/>
      <c r="AT65" s="804"/>
      <c r="AU65" s="804"/>
      <c r="AV65" s="804"/>
      <c r="AW65" s="804"/>
      <c r="AX65" s="689"/>
      <c r="AY65" s="689"/>
      <c r="AZ65" s="689"/>
      <c r="BA65" s="689"/>
      <c r="BB65" s="690"/>
      <c r="BC65" s="786"/>
      <c r="BD65" s="787"/>
      <c r="BE65" s="787"/>
      <c r="BF65" s="787"/>
      <c r="BG65" s="787"/>
      <c r="BH65" s="787"/>
      <c r="BI65" s="787"/>
      <c r="BJ65" s="787"/>
      <c r="BK65" s="787"/>
      <c r="BL65" s="787"/>
      <c r="BM65" s="787"/>
      <c r="BN65" s="787"/>
      <c r="BO65" s="787"/>
      <c r="BP65" s="787"/>
      <c r="BQ65" s="787"/>
      <c r="BR65" s="787"/>
      <c r="BS65" s="787"/>
      <c r="BT65" s="787"/>
      <c r="BU65" s="787"/>
      <c r="BV65" s="787"/>
      <c r="BW65" s="787"/>
      <c r="BX65" s="787"/>
      <c r="BY65" s="787"/>
      <c r="BZ65" s="787"/>
      <c r="CA65" s="788"/>
      <c r="CB65" s="795"/>
      <c r="CC65" s="796"/>
      <c r="CD65" s="796"/>
      <c r="CE65" s="796"/>
      <c r="CF65" s="796"/>
      <c r="CG65" s="796"/>
      <c r="CH65" s="796"/>
      <c r="CI65" s="796"/>
      <c r="CJ65" s="796"/>
      <c r="CK65" s="796"/>
      <c r="CL65" s="796"/>
      <c r="CM65" s="796"/>
      <c r="CN65" s="796"/>
      <c r="CO65" s="796"/>
      <c r="CP65" s="797"/>
      <c r="CZ65" s="647"/>
      <c r="DA65" s="648"/>
      <c r="DB65" s="648"/>
      <c r="DC65" s="648"/>
      <c r="DD65" s="648"/>
      <c r="DE65" s="648"/>
      <c r="DF65" s="648"/>
      <c r="DG65" s="648"/>
      <c r="DH65" s="648"/>
      <c r="DI65" s="649"/>
      <c r="DJ65" s="665"/>
      <c r="DK65" s="666"/>
      <c r="DL65" s="666"/>
      <c r="DM65" s="666"/>
      <c r="DN65" s="666"/>
      <c r="DO65" s="666"/>
      <c r="DP65" s="666"/>
      <c r="DQ65" s="666"/>
      <c r="DR65" s="666"/>
      <c r="DS65" s="666"/>
      <c r="DT65" s="666"/>
      <c r="DU65" s="666"/>
      <c r="DV65" s="666"/>
      <c r="DW65" s="666"/>
      <c r="DX65" s="666"/>
      <c r="DY65" s="666"/>
      <c r="DZ65" s="666"/>
      <c r="EA65" s="666"/>
      <c r="EB65" s="666"/>
      <c r="EC65" s="666"/>
      <c r="ED65" s="666"/>
      <c r="EE65" s="666"/>
      <c r="EF65" s="666"/>
      <c r="EG65" s="648"/>
      <c r="EH65" s="648"/>
      <c r="EI65" s="648"/>
      <c r="EJ65" s="648"/>
      <c r="EK65" s="649"/>
      <c r="EL65" s="697"/>
      <c r="EM65" s="698"/>
      <c r="EN65" s="698"/>
      <c r="EO65" s="698"/>
      <c r="EP65" s="698"/>
      <c r="EQ65" s="698"/>
      <c r="ER65" s="698"/>
      <c r="ES65" s="698"/>
      <c r="ET65" s="698"/>
      <c r="EU65" s="698"/>
      <c r="EV65" s="698"/>
      <c r="EW65" s="698"/>
      <c r="EX65" s="698"/>
      <c r="EY65" s="698"/>
      <c r="EZ65" s="698"/>
      <c r="FA65" s="698"/>
      <c r="FB65" s="698"/>
      <c r="FC65" s="698"/>
      <c r="FD65" s="698"/>
      <c r="FE65" s="698"/>
      <c r="FF65" s="698"/>
      <c r="FG65" s="698"/>
      <c r="FH65" s="698"/>
      <c r="FI65" s="698"/>
      <c r="FJ65" s="698"/>
      <c r="FK65" s="698"/>
      <c r="FL65" s="698"/>
      <c r="FM65" s="698"/>
      <c r="FN65" s="698"/>
      <c r="FO65" s="698"/>
      <c r="FP65" s="698"/>
      <c r="FQ65" s="698"/>
      <c r="FR65" s="699"/>
      <c r="FS65" s="822"/>
      <c r="FT65" s="823"/>
      <c r="FU65" s="823"/>
      <c r="FV65" s="823"/>
      <c r="FW65" s="823"/>
      <c r="FX65" s="823"/>
      <c r="FY65" s="823"/>
      <c r="FZ65" s="823"/>
      <c r="GA65" s="823"/>
      <c r="GB65" s="823"/>
      <c r="GC65" s="823"/>
      <c r="GD65" s="823"/>
      <c r="GE65" s="823"/>
      <c r="GF65" s="823"/>
      <c r="GG65" s="823"/>
      <c r="GH65" s="823"/>
      <c r="GI65" s="823"/>
      <c r="GJ65" s="823"/>
      <c r="GK65" s="823"/>
      <c r="GL65" s="824"/>
    </row>
    <row r="66" spans="4:194" ht="3" customHeight="1">
      <c r="D66" s="647"/>
      <c r="E66" s="648"/>
      <c r="F66" s="648"/>
      <c r="G66" s="648"/>
      <c r="H66" s="648"/>
      <c r="I66" s="648"/>
      <c r="J66" s="648"/>
      <c r="K66" s="648"/>
      <c r="L66" s="648"/>
      <c r="M66" s="649"/>
      <c r="N66" s="803"/>
      <c r="O66" s="804"/>
      <c r="P66" s="804"/>
      <c r="Q66" s="804"/>
      <c r="R66" s="804"/>
      <c r="S66" s="804"/>
      <c r="T66" s="804"/>
      <c r="U66" s="804"/>
      <c r="V66" s="804"/>
      <c r="W66" s="804"/>
      <c r="X66" s="804"/>
      <c r="Y66" s="804"/>
      <c r="Z66" s="804"/>
      <c r="AA66" s="804"/>
      <c r="AB66" s="804"/>
      <c r="AC66" s="804"/>
      <c r="AD66" s="804"/>
      <c r="AE66" s="804"/>
      <c r="AF66" s="804"/>
      <c r="AG66" s="804"/>
      <c r="AH66" s="804"/>
      <c r="AI66" s="804"/>
      <c r="AJ66" s="804"/>
      <c r="AK66" s="804"/>
      <c r="AL66" s="804"/>
      <c r="AM66" s="804"/>
      <c r="AN66" s="804"/>
      <c r="AO66" s="804"/>
      <c r="AP66" s="804"/>
      <c r="AQ66" s="804"/>
      <c r="AR66" s="804"/>
      <c r="AS66" s="804"/>
      <c r="AT66" s="804"/>
      <c r="AU66" s="804"/>
      <c r="AV66" s="804"/>
      <c r="AW66" s="804"/>
      <c r="AX66" s="689"/>
      <c r="AY66" s="689"/>
      <c r="AZ66" s="689"/>
      <c r="BA66" s="689"/>
      <c r="BB66" s="690"/>
      <c r="BC66" s="786"/>
      <c r="BD66" s="787"/>
      <c r="BE66" s="787"/>
      <c r="BF66" s="787"/>
      <c r="BG66" s="787"/>
      <c r="BH66" s="787"/>
      <c r="BI66" s="787"/>
      <c r="BJ66" s="787"/>
      <c r="BK66" s="787"/>
      <c r="BL66" s="787"/>
      <c r="BM66" s="787"/>
      <c r="BN66" s="787"/>
      <c r="BO66" s="787"/>
      <c r="BP66" s="787"/>
      <c r="BQ66" s="787"/>
      <c r="BR66" s="787"/>
      <c r="BS66" s="787"/>
      <c r="BT66" s="787"/>
      <c r="BU66" s="787"/>
      <c r="BV66" s="787"/>
      <c r="BW66" s="787"/>
      <c r="BX66" s="787"/>
      <c r="BY66" s="787"/>
      <c r="BZ66" s="787"/>
      <c r="CA66" s="788"/>
      <c r="CB66" s="795"/>
      <c r="CC66" s="796"/>
      <c r="CD66" s="796"/>
      <c r="CE66" s="796"/>
      <c r="CF66" s="796"/>
      <c r="CG66" s="796"/>
      <c r="CH66" s="796"/>
      <c r="CI66" s="796"/>
      <c r="CJ66" s="796"/>
      <c r="CK66" s="796"/>
      <c r="CL66" s="796"/>
      <c r="CM66" s="796"/>
      <c r="CN66" s="796"/>
      <c r="CO66" s="796"/>
      <c r="CP66" s="797"/>
      <c r="CZ66" s="647"/>
      <c r="DA66" s="648"/>
      <c r="DB66" s="648"/>
      <c r="DC66" s="648"/>
      <c r="DD66" s="648"/>
      <c r="DE66" s="648"/>
      <c r="DF66" s="648"/>
      <c r="DG66" s="648"/>
      <c r="DH66" s="648"/>
      <c r="DI66" s="649"/>
      <c r="DJ66" s="665"/>
      <c r="DK66" s="666"/>
      <c r="DL66" s="666"/>
      <c r="DM66" s="666"/>
      <c r="DN66" s="666"/>
      <c r="DO66" s="666"/>
      <c r="DP66" s="666"/>
      <c r="DQ66" s="666"/>
      <c r="DR66" s="666"/>
      <c r="DS66" s="666"/>
      <c r="DT66" s="666"/>
      <c r="DU66" s="666"/>
      <c r="DV66" s="666"/>
      <c r="DW66" s="666"/>
      <c r="DX66" s="666"/>
      <c r="DY66" s="666"/>
      <c r="DZ66" s="666"/>
      <c r="EA66" s="666"/>
      <c r="EB66" s="666"/>
      <c r="EC66" s="666"/>
      <c r="ED66" s="666"/>
      <c r="EE66" s="666"/>
      <c r="EF66" s="666"/>
      <c r="EG66" s="648"/>
      <c r="EH66" s="648"/>
      <c r="EI66" s="648"/>
      <c r="EJ66" s="648"/>
      <c r="EK66" s="649"/>
      <c r="EL66" s="697"/>
      <c r="EM66" s="698"/>
      <c r="EN66" s="698"/>
      <c r="EO66" s="698"/>
      <c r="EP66" s="698"/>
      <c r="EQ66" s="698"/>
      <c r="ER66" s="698"/>
      <c r="ES66" s="698"/>
      <c r="ET66" s="698"/>
      <c r="EU66" s="698"/>
      <c r="EV66" s="698"/>
      <c r="EW66" s="698"/>
      <c r="EX66" s="698"/>
      <c r="EY66" s="698"/>
      <c r="EZ66" s="698"/>
      <c r="FA66" s="698"/>
      <c r="FB66" s="698"/>
      <c r="FC66" s="698"/>
      <c r="FD66" s="698"/>
      <c r="FE66" s="698"/>
      <c r="FF66" s="698"/>
      <c r="FG66" s="698"/>
      <c r="FH66" s="698"/>
      <c r="FI66" s="698"/>
      <c r="FJ66" s="698"/>
      <c r="FK66" s="698"/>
      <c r="FL66" s="698"/>
      <c r="FM66" s="698"/>
      <c r="FN66" s="698"/>
      <c r="FO66" s="698"/>
      <c r="FP66" s="698"/>
      <c r="FQ66" s="698"/>
      <c r="FR66" s="699"/>
      <c r="FS66" s="822"/>
      <c r="FT66" s="823"/>
      <c r="FU66" s="823"/>
      <c r="FV66" s="823"/>
      <c r="FW66" s="823"/>
      <c r="FX66" s="823"/>
      <c r="FY66" s="823"/>
      <c r="FZ66" s="823"/>
      <c r="GA66" s="823"/>
      <c r="GB66" s="823"/>
      <c r="GC66" s="823"/>
      <c r="GD66" s="823"/>
      <c r="GE66" s="823"/>
      <c r="GF66" s="823"/>
      <c r="GG66" s="823"/>
      <c r="GH66" s="823"/>
      <c r="GI66" s="823"/>
      <c r="GJ66" s="823"/>
      <c r="GK66" s="823"/>
      <c r="GL66" s="824"/>
    </row>
    <row r="67" spans="4:194" ht="3" customHeight="1">
      <c r="D67" s="647"/>
      <c r="E67" s="648"/>
      <c r="F67" s="648"/>
      <c r="G67" s="648"/>
      <c r="H67" s="648"/>
      <c r="I67" s="648"/>
      <c r="J67" s="648"/>
      <c r="K67" s="648"/>
      <c r="L67" s="648"/>
      <c r="M67" s="649"/>
      <c r="N67" s="803"/>
      <c r="O67" s="804"/>
      <c r="P67" s="804"/>
      <c r="Q67" s="804"/>
      <c r="R67" s="804"/>
      <c r="S67" s="804"/>
      <c r="T67" s="804"/>
      <c r="U67" s="804"/>
      <c r="V67" s="804"/>
      <c r="W67" s="804"/>
      <c r="X67" s="804"/>
      <c r="Y67" s="804"/>
      <c r="Z67" s="804"/>
      <c r="AA67" s="804"/>
      <c r="AB67" s="804"/>
      <c r="AC67" s="804"/>
      <c r="AD67" s="804"/>
      <c r="AE67" s="804"/>
      <c r="AF67" s="804"/>
      <c r="AG67" s="804"/>
      <c r="AH67" s="804"/>
      <c r="AI67" s="804"/>
      <c r="AJ67" s="804"/>
      <c r="AK67" s="804"/>
      <c r="AL67" s="804"/>
      <c r="AM67" s="804"/>
      <c r="AN67" s="804"/>
      <c r="AO67" s="804"/>
      <c r="AP67" s="804"/>
      <c r="AQ67" s="804"/>
      <c r="AR67" s="804"/>
      <c r="AS67" s="804"/>
      <c r="AT67" s="804"/>
      <c r="AU67" s="804"/>
      <c r="AV67" s="804"/>
      <c r="AW67" s="804"/>
      <c r="AX67" s="689"/>
      <c r="AY67" s="689"/>
      <c r="AZ67" s="689"/>
      <c r="BA67" s="689"/>
      <c r="BB67" s="690"/>
      <c r="BC67" s="786"/>
      <c r="BD67" s="787"/>
      <c r="BE67" s="787"/>
      <c r="BF67" s="787"/>
      <c r="BG67" s="787"/>
      <c r="BH67" s="787"/>
      <c r="BI67" s="787"/>
      <c r="BJ67" s="787"/>
      <c r="BK67" s="787"/>
      <c r="BL67" s="787"/>
      <c r="BM67" s="787"/>
      <c r="BN67" s="787"/>
      <c r="BO67" s="787"/>
      <c r="BP67" s="787"/>
      <c r="BQ67" s="787"/>
      <c r="BR67" s="787"/>
      <c r="BS67" s="787"/>
      <c r="BT67" s="787"/>
      <c r="BU67" s="787"/>
      <c r="BV67" s="787"/>
      <c r="BW67" s="787"/>
      <c r="BX67" s="787"/>
      <c r="BY67" s="787"/>
      <c r="BZ67" s="787"/>
      <c r="CA67" s="788"/>
      <c r="CB67" s="795"/>
      <c r="CC67" s="796"/>
      <c r="CD67" s="796"/>
      <c r="CE67" s="796"/>
      <c r="CF67" s="796"/>
      <c r="CG67" s="796"/>
      <c r="CH67" s="796"/>
      <c r="CI67" s="796"/>
      <c r="CJ67" s="796"/>
      <c r="CK67" s="796"/>
      <c r="CL67" s="796"/>
      <c r="CM67" s="796"/>
      <c r="CN67" s="796"/>
      <c r="CO67" s="796"/>
      <c r="CP67" s="797"/>
      <c r="CZ67" s="647"/>
      <c r="DA67" s="648"/>
      <c r="DB67" s="648"/>
      <c r="DC67" s="648"/>
      <c r="DD67" s="648"/>
      <c r="DE67" s="648"/>
      <c r="DF67" s="648"/>
      <c r="DG67" s="648"/>
      <c r="DH67" s="648"/>
      <c r="DI67" s="649"/>
      <c r="DJ67" s="665"/>
      <c r="DK67" s="666"/>
      <c r="DL67" s="666"/>
      <c r="DM67" s="666"/>
      <c r="DN67" s="666"/>
      <c r="DO67" s="666"/>
      <c r="DP67" s="666"/>
      <c r="DQ67" s="666"/>
      <c r="DR67" s="666"/>
      <c r="DS67" s="666"/>
      <c r="DT67" s="666"/>
      <c r="DU67" s="666"/>
      <c r="DV67" s="666"/>
      <c r="DW67" s="666"/>
      <c r="DX67" s="666"/>
      <c r="DY67" s="666"/>
      <c r="DZ67" s="666"/>
      <c r="EA67" s="666"/>
      <c r="EB67" s="666"/>
      <c r="EC67" s="666"/>
      <c r="ED67" s="666"/>
      <c r="EE67" s="666"/>
      <c r="EF67" s="666"/>
      <c r="EG67" s="648"/>
      <c r="EH67" s="648"/>
      <c r="EI67" s="648"/>
      <c r="EJ67" s="648"/>
      <c r="EK67" s="649"/>
      <c r="EL67" s="697"/>
      <c r="EM67" s="698"/>
      <c r="EN67" s="698"/>
      <c r="EO67" s="698"/>
      <c r="EP67" s="698"/>
      <c r="EQ67" s="698"/>
      <c r="ER67" s="698"/>
      <c r="ES67" s="698"/>
      <c r="ET67" s="698"/>
      <c r="EU67" s="698"/>
      <c r="EV67" s="698"/>
      <c r="EW67" s="698"/>
      <c r="EX67" s="698"/>
      <c r="EY67" s="698"/>
      <c r="EZ67" s="698"/>
      <c r="FA67" s="698"/>
      <c r="FB67" s="698"/>
      <c r="FC67" s="698"/>
      <c r="FD67" s="698"/>
      <c r="FE67" s="698"/>
      <c r="FF67" s="698"/>
      <c r="FG67" s="698"/>
      <c r="FH67" s="698"/>
      <c r="FI67" s="698"/>
      <c r="FJ67" s="698"/>
      <c r="FK67" s="698"/>
      <c r="FL67" s="698"/>
      <c r="FM67" s="698"/>
      <c r="FN67" s="698"/>
      <c r="FO67" s="698"/>
      <c r="FP67" s="698"/>
      <c r="FQ67" s="698"/>
      <c r="FR67" s="699"/>
      <c r="FS67" s="822"/>
      <c r="FT67" s="823"/>
      <c r="FU67" s="823"/>
      <c r="FV67" s="823"/>
      <c r="FW67" s="823"/>
      <c r="FX67" s="823"/>
      <c r="FY67" s="823"/>
      <c r="FZ67" s="823"/>
      <c r="GA67" s="823"/>
      <c r="GB67" s="823"/>
      <c r="GC67" s="823"/>
      <c r="GD67" s="823"/>
      <c r="GE67" s="823"/>
      <c r="GF67" s="823"/>
      <c r="GG67" s="823"/>
      <c r="GH67" s="823"/>
      <c r="GI67" s="823"/>
      <c r="GJ67" s="823"/>
      <c r="GK67" s="823"/>
      <c r="GL67" s="824"/>
    </row>
    <row r="68" spans="4:194" ht="3" customHeight="1">
      <c r="D68" s="647"/>
      <c r="E68" s="648"/>
      <c r="F68" s="648"/>
      <c r="G68" s="648"/>
      <c r="H68" s="648"/>
      <c r="I68" s="648"/>
      <c r="J68" s="648"/>
      <c r="K68" s="648"/>
      <c r="L68" s="648"/>
      <c r="M68" s="649"/>
      <c r="N68" s="803"/>
      <c r="O68" s="804"/>
      <c r="P68" s="804"/>
      <c r="Q68" s="804"/>
      <c r="R68" s="804"/>
      <c r="S68" s="804"/>
      <c r="T68" s="804"/>
      <c r="U68" s="804"/>
      <c r="V68" s="804"/>
      <c r="W68" s="804"/>
      <c r="X68" s="804"/>
      <c r="Y68" s="804"/>
      <c r="Z68" s="804"/>
      <c r="AA68" s="804"/>
      <c r="AB68" s="804"/>
      <c r="AC68" s="804"/>
      <c r="AD68" s="804"/>
      <c r="AE68" s="804"/>
      <c r="AF68" s="804"/>
      <c r="AG68" s="804"/>
      <c r="AH68" s="804"/>
      <c r="AI68" s="804"/>
      <c r="AJ68" s="804"/>
      <c r="AK68" s="804"/>
      <c r="AL68" s="804"/>
      <c r="AM68" s="804"/>
      <c r="AN68" s="804"/>
      <c r="AO68" s="804"/>
      <c r="AP68" s="804"/>
      <c r="AQ68" s="804"/>
      <c r="AR68" s="804"/>
      <c r="AS68" s="804"/>
      <c r="AT68" s="804"/>
      <c r="AU68" s="804"/>
      <c r="AV68" s="804"/>
      <c r="AW68" s="804"/>
      <c r="AX68" s="689"/>
      <c r="AY68" s="689"/>
      <c r="AZ68" s="689"/>
      <c r="BA68" s="689"/>
      <c r="BB68" s="690"/>
      <c r="BC68" s="786"/>
      <c r="BD68" s="787"/>
      <c r="BE68" s="787"/>
      <c r="BF68" s="787"/>
      <c r="BG68" s="787"/>
      <c r="BH68" s="787"/>
      <c r="BI68" s="787"/>
      <c r="BJ68" s="787"/>
      <c r="BK68" s="787"/>
      <c r="BL68" s="787"/>
      <c r="BM68" s="787"/>
      <c r="BN68" s="787"/>
      <c r="BO68" s="787"/>
      <c r="BP68" s="787"/>
      <c r="BQ68" s="787"/>
      <c r="BR68" s="787"/>
      <c r="BS68" s="787"/>
      <c r="BT68" s="787"/>
      <c r="BU68" s="787"/>
      <c r="BV68" s="787"/>
      <c r="BW68" s="787"/>
      <c r="BX68" s="787"/>
      <c r="BY68" s="787"/>
      <c r="BZ68" s="787"/>
      <c r="CA68" s="788"/>
      <c r="CB68" s="795"/>
      <c r="CC68" s="796"/>
      <c r="CD68" s="796"/>
      <c r="CE68" s="796"/>
      <c r="CF68" s="796"/>
      <c r="CG68" s="796"/>
      <c r="CH68" s="796"/>
      <c r="CI68" s="796"/>
      <c r="CJ68" s="796"/>
      <c r="CK68" s="796"/>
      <c r="CL68" s="796"/>
      <c r="CM68" s="796"/>
      <c r="CN68" s="796"/>
      <c r="CO68" s="796"/>
      <c r="CP68" s="797"/>
      <c r="CZ68" s="647"/>
      <c r="DA68" s="648"/>
      <c r="DB68" s="648"/>
      <c r="DC68" s="648"/>
      <c r="DD68" s="648"/>
      <c r="DE68" s="648"/>
      <c r="DF68" s="648"/>
      <c r="DG68" s="648"/>
      <c r="DH68" s="648"/>
      <c r="DI68" s="649"/>
      <c r="DJ68" s="665"/>
      <c r="DK68" s="666"/>
      <c r="DL68" s="666"/>
      <c r="DM68" s="666"/>
      <c r="DN68" s="666"/>
      <c r="DO68" s="666"/>
      <c r="DP68" s="666"/>
      <c r="DQ68" s="666"/>
      <c r="DR68" s="666"/>
      <c r="DS68" s="666"/>
      <c r="DT68" s="666"/>
      <c r="DU68" s="666"/>
      <c r="DV68" s="666"/>
      <c r="DW68" s="666"/>
      <c r="DX68" s="666"/>
      <c r="DY68" s="666"/>
      <c r="DZ68" s="666"/>
      <c r="EA68" s="666"/>
      <c r="EB68" s="666"/>
      <c r="EC68" s="666"/>
      <c r="ED68" s="666"/>
      <c r="EE68" s="666"/>
      <c r="EF68" s="666"/>
      <c r="EG68" s="648"/>
      <c r="EH68" s="648"/>
      <c r="EI68" s="648"/>
      <c r="EJ68" s="648"/>
      <c r="EK68" s="649"/>
      <c r="EL68" s="697"/>
      <c r="EM68" s="698"/>
      <c r="EN68" s="698"/>
      <c r="EO68" s="698"/>
      <c r="EP68" s="698"/>
      <c r="EQ68" s="698"/>
      <c r="ER68" s="698"/>
      <c r="ES68" s="698"/>
      <c r="ET68" s="698"/>
      <c r="EU68" s="698"/>
      <c r="EV68" s="698"/>
      <c r="EW68" s="698"/>
      <c r="EX68" s="698"/>
      <c r="EY68" s="698"/>
      <c r="EZ68" s="698"/>
      <c r="FA68" s="698"/>
      <c r="FB68" s="698"/>
      <c r="FC68" s="698"/>
      <c r="FD68" s="698"/>
      <c r="FE68" s="698"/>
      <c r="FF68" s="698"/>
      <c r="FG68" s="698"/>
      <c r="FH68" s="698"/>
      <c r="FI68" s="698"/>
      <c r="FJ68" s="698"/>
      <c r="FK68" s="698"/>
      <c r="FL68" s="698"/>
      <c r="FM68" s="698"/>
      <c r="FN68" s="698"/>
      <c r="FO68" s="698"/>
      <c r="FP68" s="698"/>
      <c r="FQ68" s="698"/>
      <c r="FR68" s="699"/>
      <c r="FS68" s="822"/>
      <c r="FT68" s="823"/>
      <c r="FU68" s="823"/>
      <c r="FV68" s="823"/>
      <c r="FW68" s="823"/>
      <c r="FX68" s="823"/>
      <c r="FY68" s="823"/>
      <c r="FZ68" s="823"/>
      <c r="GA68" s="823"/>
      <c r="GB68" s="823"/>
      <c r="GC68" s="823"/>
      <c r="GD68" s="823"/>
      <c r="GE68" s="823"/>
      <c r="GF68" s="823"/>
      <c r="GG68" s="823"/>
      <c r="GH68" s="823"/>
      <c r="GI68" s="823"/>
      <c r="GJ68" s="823"/>
      <c r="GK68" s="823"/>
      <c r="GL68" s="824"/>
    </row>
    <row r="69" spans="4:194" ht="3" customHeight="1">
      <c r="D69" s="647"/>
      <c r="E69" s="648"/>
      <c r="F69" s="648"/>
      <c r="G69" s="648"/>
      <c r="H69" s="648"/>
      <c r="I69" s="648"/>
      <c r="J69" s="648"/>
      <c r="K69" s="648"/>
      <c r="L69" s="648"/>
      <c r="M69" s="649"/>
      <c r="N69" s="803"/>
      <c r="O69" s="804"/>
      <c r="P69" s="804"/>
      <c r="Q69" s="804"/>
      <c r="R69" s="804"/>
      <c r="S69" s="804"/>
      <c r="T69" s="804"/>
      <c r="U69" s="804"/>
      <c r="V69" s="804"/>
      <c r="W69" s="804"/>
      <c r="X69" s="804"/>
      <c r="Y69" s="804"/>
      <c r="Z69" s="804"/>
      <c r="AA69" s="804"/>
      <c r="AB69" s="804"/>
      <c r="AC69" s="804"/>
      <c r="AD69" s="804"/>
      <c r="AE69" s="804"/>
      <c r="AF69" s="804"/>
      <c r="AG69" s="804"/>
      <c r="AH69" s="804"/>
      <c r="AI69" s="804"/>
      <c r="AJ69" s="804"/>
      <c r="AK69" s="804"/>
      <c r="AL69" s="804"/>
      <c r="AM69" s="804"/>
      <c r="AN69" s="804"/>
      <c r="AO69" s="804"/>
      <c r="AP69" s="804"/>
      <c r="AQ69" s="804"/>
      <c r="AR69" s="804"/>
      <c r="AS69" s="804"/>
      <c r="AT69" s="804"/>
      <c r="AU69" s="804"/>
      <c r="AV69" s="804"/>
      <c r="AW69" s="804"/>
      <c r="AX69" s="689"/>
      <c r="AY69" s="689"/>
      <c r="AZ69" s="689"/>
      <c r="BA69" s="689"/>
      <c r="BB69" s="690"/>
      <c r="BC69" s="786"/>
      <c r="BD69" s="787"/>
      <c r="BE69" s="787"/>
      <c r="BF69" s="787"/>
      <c r="BG69" s="787"/>
      <c r="BH69" s="787"/>
      <c r="BI69" s="787"/>
      <c r="BJ69" s="787"/>
      <c r="BK69" s="787"/>
      <c r="BL69" s="787"/>
      <c r="BM69" s="787"/>
      <c r="BN69" s="787"/>
      <c r="BO69" s="787"/>
      <c r="BP69" s="787"/>
      <c r="BQ69" s="787"/>
      <c r="BR69" s="787"/>
      <c r="BS69" s="787"/>
      <c r="BT69" s="787"/>
      <c r="BU69" s="787"/>
      <c r="BV69" s="787"/>
      <c r="BW69" s="787"/>
      <c r="BX69" s="787"/>
      <c r="BY69" s="787"/>
      <c r="BZ69" s="787"/>
      <c r="CA69" s="788"/>
      <c r="CB69" s="795"/>
      <c r="CC69" s="796"/>
      <c r="CD69" s="796"/>
      <c r="CE69" s="796"/>
      <c r="CF69" s="796"/>
      <c r="CG69" s="796"/>
      <c r="CH69" s="796"/>
      <c r="CI69" s="796"/>
      <c r="CJ69" s="796"/>
      <c r="CK69" s="796"/>
      <c r="CL69" s="796"/>
      <c r="CM69" s="796"/>
      <c r="CN69" s="796"/>
      <c r="CO69" s="796"/>
      <c r="CP69" s="797"/>
      <c r="CZ69" s="647"/>
      <c r="DA69" s="648"/>
      <c r="DB69" s="648"/>
      <c r="DC69" s="648"/>
      <c r="DD69" s="648"/>
      <c r="DE69" s="648"/>
      <c r="DF69" s="648"/>
      <c r="DG69" s="648"/>
      <c r="DH69" s="648"/>
      <c r="DI69" s="649"/>
      <c r="DJ69" s="665"/>
      <c r="DK69" s="666"/>
      <c r="DL69" s="666"/>
      <c r="DM69" s="666"/>
      <c r="DN69" s="666"/>
      <c r="DO69" s="666"/>
      <c r="DP69" s="666"/>
      <c r="DQ69" s="666"/>
      <c r="DR69" s="666"/>
      <c r="DS69" s="666"/>
      <c r="DT69" s="666"/>
      <c r="DU69" s="666"/>
      <c r="DV69" s="666"/>
      <c r="DW69" s="666"/>
      <c r="DX69" s="666"/>
      <c r="DY69" s="666"/>
      <c r="DZ69" s="666"/>
      <c r="EA69" s="666"/>
      <c r="EB69" s="666"/>
      <c r="EC69" s="666"/>
      <c r="ED69" s="666"/>
      <c r="EE69" s="666"/>
      <c r="EF69" s="666"/>
      <c r="EG69" s="648"/>
      <c r="EH69" s="648"/>
      <c r="EI69" s="648"/>
      <c r="EJ69" s="648"/>
      <c r="EK69" s="649"/>
      <c r="EL69" s="697"/>
      <c r="EM69" s="698"/>
      <c r="EN69" s="698"/>
      <c r="EO69" s="698"/>
      <c r="EP69" s="698"/>
      <c r="EQ69" s="698"/>
      <c r="ER69" s="698"/>
      <c r="ES69" s="698"/>
      <c r="ET69" s="698"/>
      <c r="EU69" s="698"/>
      <c r="EV69" s="698"/>
      <c r="EW69" s="698"/>
      <c r="EX69" s="698"/>
      <c r="EY69" s="698"/>
      <c r="EZ69" s="698"/>
      <c r="FA69" s="698"/>
      <c r="FB69" s="698"/>
      <c r="FC69" s="698"/>
      <c r="FD69" s="698"/>
      <c r="FE69" s="698"/>
      <c r="FF69" s="698"/>
      <c r="FG69" s="698"/>
      <c r="FH69" s="698"/>
      <c r="FI69" s="698"/>
      <c r="FJ69" s="698"/>
      <c r="FK69" s="698"/>
      <c r="FL69" s="698"/>
      <c r="FM69" s="698"/>
      <c r="FN69" s="698"/>
      <c r="FO69" s="698"/>
      <c r="FP69" s="698"/>
      <c r="FQ69" s="698"/>
      <c r="FR69" s="699"/>
      <c r="FS69" s="822"/>
      <c r="FT69" s="823"/>
      <c r="FU69" s="823"/>
      <c r="FV69" s="823"/>
      <c r="FW69" s="823"/>
      <c r="FX69" s="823"/>
      <c r="FY69" s="823"/>
      <c r="FZ69" s="823"/>
      <c r="GA69" s="823"/>
      <c r="GB69" s="823"/>
      <c r="GC69" s="823"/>
      <c r="GD69" s="823"/>
      <c r="GE69" s="823"/>
      <c r="GF69" s="823"/>
      <c r="GG69" s="823"/>
      <c r="GH69" s="823"/>
      <c r="GI69" s="823"/>
      <c r="GJ69" s="823"/>
      <c r="GK69" s="823"/>
      <c r="GL69" s="824"/>
    </row>
    <row r="70" spans="4:194" ht="3" customHeight="1">
      <c r="D70" s="650"/>
      <c r="E70" s="651"/>
      <c r="F70" s="651"/>
      <c r="G70" s="651"/>
      <c r="H70" s="651"/>
      <c r="I70" s="651"/>
      <c r="J70" s="651"/>
      <c r="K70" s="651"/>
      <c r="L70" s="651"/>
      <c r="M70" s="652"/>
      <c r="N70" s="805"/>
      <c r="O70" s="806"/>
      <c r="P70" s="806"/>
      <c r="Q70" s="806"/>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692"/>
      <c r="AY70" s="692"/>
      <c r="AZ70" s="692"/>
      <c r="BA70" s="692"/>
      <c r="BB70" s="693"/>
      <c r="BC70" s="789"/>
      <c r="BD70" s="790"/>
      <c r="BE70" s="790"/>
      <c r="BF70" s="790"/>
      <c r="BG70" s="790"/>
      <c r="BH70" s="790"/>
      <c r="BI70" s="790"/>
      <c r="BJ70" s="790"/>
      <c r="BK70" s="790"/>
      <c r="BL70" s="790"/>
      <c r="BM70" s="790"/>
      <c r="BN70" s="790"/>
      <c r="BO70" s="790"/>
      <c r="BP70" s="790"/>
      <c r="BQ70" s="790"/>
      <c r="BR70" s="790"/>
      <c r="BS70" s="790"/>
      <c r="BT70" s="790"/>
      <c r="BU70" s="790"/>
      <c r="BV70" s="790"/>
      <c r="BW70" s="790"/>
      <c r="BX70" s="790"/>
      <c r="BY70" s="790"/>
      <c r="BZ70" s="790"/>
      <c r="CA70" s="791"/>
      <c r="CB70" s="798"/>
      <c r="CC70" s="799"/>
      <c r="CD70" s="799"/>
      <c r="CE70" s="799"/>
      <c r="CF70" s="799"/>
      <c r="CG70" s="799"/>
      <c r="CH70" s="799"/>
      <c r="CI70" s="799"/>
      <c r="CJ70" s="799"/>
      <c r="CK70" s="799"/>
      <c r="CL70" s="799"/>
      <c r="CM70" s="799"/>
      <c r="CN70" s="799"/>
      <c r="CO70" s="799"/>
      <c r="CP70" s="800"/>
      <c r="CZ70" s="647"/>
      <c r="DA70" s="648"/>
      <c r="DB70" s="648"/>
      <c r="DC70" s="648"/>
      <c r="DD70" s="648"/>
      <c r="DE70" s="648"/>
      <c r="DF70" s="648"/>
      <c r="DG70" s="648"/>
      <c r="DH70" s="648"/>
      <c r="DI70" s="649"/>
      <c r="DJ70" s="665"/>
      <c r="DK70" s="666"/>
      <c r="DL70" s="666"/>
      <c r="DM70" s="666"/>
      <c r="DN70" s="666"/>
      <c r="DO70" s="666"/>
      <c r="DP70" s="666"/>
      <c r="DQ70" s="666"/>
      <c r="DR70" s="666"/>
      <c r="DS70" s="666"/>
      <c r="DT70" s="666"/>
      <c r="DU70" s="666"/>
      <c r="DV70" s="666"/>
      <c r="DW70" s="666"/>
      <c r="DX70" s="666"/>
      <c r="DY70" s="666"/>
      <c r="DZ70" s="666"/>
      <c r="EA70" s="666"/>
      <c r="EB70" s="666"/>
      <c r="EC70" s="666"/>
      <c r="ED70" s="666"/>
      <c r="EE70" s="666"/>
      <c r="EF70" s="666"/>
      <c r="EG70" s="648"/>
      <c r="EH70" s="648"/>
      <c r="EI70" s="648"/>
      <c r="EJ70" s="648"/>
      <c r="EK70" s="649"/>
      <c r="EL70" s="697"/>
      <c r="EM70" s="698"/>
      <c r="EN70" s="698"/>
      <c r="EO70" s="698"/>
      <c r="EP70" s="698"/>
      <c r="EQ70" s="698"/>
      <c r="ER70" s="698"/>
      <c r="ES70" s="698"/>
      <c r="ET70" s="698"/>
      <c r="EU70" s="698"/>
      <c r="EV70" s="698"/>
      <c r="EW70" s="698"/>
      <c r="EX70" s="698"/>
      <c r="EY70" s="698"/>
      <c r="EZ70" s="698"/>
      <c r="FA70" s="698"/>
      <c r="FB70" s="698"/>
      <c r="FC70" s="698"/>
      <c r="FD70" s="698"/>
      <c r="FE70" s="698"/>
      <c r="FF70" s="698"/>
      <c r="FG70" s="698"/>
      <c r="FH70" s="698"/>
      <c r="FI70" s="698"/>
      <c r="FJ70" s="698"/>
      <c r="FK70" s="698"/>
      <c r="FL70" s="698"/>
      <c r="FM70" s="698"/>
      <c r="FN70" s="698"/>
      <c r="FO70" s="698"/>
      <c r="FP70" s="698"/>
      <c r="FQ70" s="698"/>
      <c r="FR70" s="699"/>
      <c r="FS70" s="822"/>
      <c r="FT70" s="823"/>
      <c r="FU70" s="823"/>
      <c r="FV70" s="823"/>
      <c r="FW70" s="823"/>
      <c r="FX70" s="823"/>
      <c r="FY70" s="823"/>
      <c r="FZ70" s="823"/>
      <c r="GA70" s="823"/>
      <c r="GB70" s="823"/>
      <c r="GC70" s="823"/>
      <c r="GD70" s="823"/>
      <c r="GE70" s="823"/>
      <c r="GF70" s="823"/>
      <c r="GG70" s="823"/>
      <c r="GH70" s="823"/>
      <c r="GI70" s="823"/>
      <c r="GJ70" s="823"/>
      <c r="GK70" s="823"/>
      <c r="GL70" s="824"/>
    </row>
    <row r="71" spans="4:194" ht="3" customHeight="1">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c r="AW71" s="490"/>
      <c r="AX71" s="490"/>
      <c r="AY71" s="490"/>
      <c r="AZ71" s="490"/>
      <c r="BA71" s="490"/>
      <c r="BB71" s="490"/>
      <c r="BC71" s="490"/>
      <c r="BD71" s="490"/>
      <c r="BE71" s="490"/>
      <c r="BF71" s="490"/>
      <c r="BG71" s="490"/>
      <c r="BH71" s="490"/>
      <c r="BI71" s="490"/>
      <c r="BJ71" s="490"/>
      <c r="BK71" s="490"/>
      <c r="BL71" s="490"/>
      <c r="BM71" s="490"/>
      <c r="BN71" s="490"/>
      <c r="BO71" s="490"/>
      <c r="BP71" s="490"/>
      <c r="BQ71" s="490"/>
      <c r="BR71" s="490"/>
      <c r="BS71" s="490"/>
      <c r="BT71" s="490"/>
      <c r="BU71" s="490"/>
      <c r="BV71" s="490"/>
      <c r="BW71" s="490"/>
      <c r="BX71" s="490"/>
      <c r="BY71" s="490"/>
      <c r="BZ71" s="490"/>
      <c r="CA71" s="490"/>
      <c r="CB71" s="490"/>
      <c r="CC71" s="490"/>
      <c r="CD71" s="490"/>
      <c r="CE71" s="490"/>
      <c r="CF71" s="490"/>
      <c r="CG71" s="490"/>
      <c r="CH71" s="490"/>
      <c r="CI71" s="490"/>
      <c r="CJ71" s="490"/>
      <c r="CK71" s="490"/>
      <c r="CL71" s="490"/>
      <c r="CM71" s="490"/>
      <c r="CN71" s="490"/>
      <c r="CO71" s="490"/>
      <c r="CP71" s="490"/>
      <c r="CZ71" s="647"/>
      <c r="DA71" s="648"/>
      <c r="DB71" s="648"/>
      <c r="DC71" s="648"/>
      <c r="DD71" s="648"/>
      <c r="DE71" s="648"/>
      <c r="DF71" s="648"/>
      <c r="DG71" s="648"/>
      <c r="DH71" s="648"/>
      <c r="DI71" s="649"/>
      <c r="DJ71" s="665"/>
      <c r="DK71" s="666"/>
      <c r="DL71" s="666"/>
      <c r="DM71" s="666"/>
      <c r="DN71" s="666"/>
      <c r="DO71" s="666"/>
      <c r="DP71" s="666"/>
      <c r="DQ71" s="666"/>
      <c r="DR71" s="666"/>
      <c r="DS71" s="666"/>
      <c r="DT71" s="666"/>
      <c r="DU71" s="666"/>
      <c r="DV71" s="666"/>
      <c r="DW71" s="666"/>
      <c r="DX71" s="666"/>
      <c r="DY71" s="666"/>
      <c r="DZ71" s="666"/>
      <c r="EA71" s="666"/>
      <c r="EB71" s="666"/>
      <c r="EC71" s="666"/>
      <c r="ED71" s="666"/>
      <c r="EE71" s="666"/>
      <c r="EF71" s="666"/>
      <c r="EG71" s="648"/>
      <c r="EH71" s="648"/>
      <c r="EI71" s="648"/>
      <c r="EJ71" s="648"/>
      <c r="EK71" s="649"/>
      <c r="EL71" s="697"/>
      <c r="EM71" s="698"/>
      <c r="EN71" s="698"/>
      <c r="EO71" s="698"/>
      <c r="EP71" s="698"/>
      <c r="EQ71" s="698"/>
      <c r="ER71" s="698"/>
      <c r="ES71" s="698"/>
      <c r="ET71" s="698"/>
      <c r="EU71" s="698"/>
      <c r="EV71" s="698"/>
      <c r="EW71" s="698"/>
      <c r="EX71" s="698"/>
      <c r="EY71" s="698"/>
      <c r="EZ71" s="698"/>
      <c r="FA71" s="698"/>
      <c r="FB71" s="698"/>
      <c r="FC71" s="698"/>
      <c r="FD71" s="698"/>
      <c r="FE71" s="698"/>
      <c r="FF71" s="698"/>
      <c r="FG71" s="698"/>
      <c r="FH71" s="698"/>
      <c r="FI71" s="698"/>
      <c r="FJ71" s="698"/>
      <c r="FK71" s="698"/>
      <c r="FL71" s="698"/>
      <c r="FM71" s="698"/>
      <c r="FN71" s="698"/>
      <c r="FO71" s="698"/>
      <c r="FP71" s="698"/>
      <c r="FQ71" s="698"/>
      <c r="FR71" s="699"/>
      <c r="FS71" s="822"/>
      <c r="FT71" s="823"/>
      <c r="FU71" s="823"/>
      <c r="FV71" s="823"/>
      <c r="FW71" s="823"/>
      <c r="FX71" s="823"/>
      <c r="FY71" s="823"/>
      <c r="FZ71" s="823"/>
      <c r="GA71" s="823"/>
      <c r="GB71" s="823"/>
      <c r="GC71" s="823"/>
      <c r="GD71" s="823"/>
      <c r="GE71" s="823"/>
      <c r="GF71" s="823"/>
      <c r="GG71" s="823"/>
      <c r="GH71" s="823"/>
      <c r="GI71" s="823"/>
      <c r="GJ71" s="823"/>
      <c r="GK71" s="823"/>
      <c r="GL71" s="824"/>
    </row>
    <row r="72" spans="4:194" ht="3" customHeight="1">
      <c r="D72" s="644" t="s">
        <v>233</v>
      </c>
      <c r="E72" s="645"/>
      <c r="F72" s="645"/>
      <c r="G72" s="645"/>
      <c r="H72" s="645"/>
      <c r="I72" s="645"/>
      <c r="J72" s="645"/>
      <c r="K72" s="645"/>
      <c r="L72" s="645"/>
      <c r="M72" s="646"/>
      <c r="N72" s="716" t="str">
        <f>工事情報入力!C6</f>
        <v>道路改良工事・道路橋りょう改築工事合併工事（●●・Ｒ▲-▲）（週休２日）</v>
      </c>
      <c r="O72" s="717"/>
      <c r="P72" s="717"/>
      <c r="Q72" s="717"/>
      <c r="R72" s="717"/>
      <c r="S72" s="717"/>
      <c r="T72" s="717"/>
      <c r="U72" s="717"/>
      <c r="V72" s="717"/>
      <c r="W72" s="717"/>
      <c r="X72" s="717"/>
      <c r="Y72" s="717"/>
      <c r="Z72" s="717"/>
      <c r="AA72" s="717"/>
      <c r="AB72" s="717"/>
      <c r="AC72" s="717"/>
      <c r="AD72" s="717"/>
      <c r="AE72" s="717"/>
      <c r="AF72" s="717"/>
      <c r="AG72" s="717"/>
      <c r="AH72" s="717"/>
      <c r="AI72" s="717"/>
      <c r="AJ72" s="717"/>
      <c r="AK72" s="717"/>
      <c r="AL72" s="717"/>
      <c r="AM72" s="717"/>
      <c r="AN72" s="717"/>
      <c r="AO72" s="717"/>
      <c r="AP72" s="717"/>
      <c r="AQ72" s="717"/>
      <c r="AR72" s="717"/>
      <c r="AS72" s="717"/>
      <c r="AT72" s="717"/>
      <c r="AU72" s="717"/>
      <c r="AV72" s="717"/>
      <c r="AW72" s="717"/>
      <c r="AX72" s="717"/>
      <c r="AY72" s="717"/>
      <c r="AZ72" s="717"/>
      <c r="BA72" s="717"/>
      <c r="BB72" s="717"/>
      <c r="BC72" s="717"/>
      <c r="BD72" s="717"/>
      <c r="BE72" s="717"/>
      <c r="BF72" s="717"/>
      <c r="BG72" s="717"/>
      <c r="BH72" s="717"/>
      <c r="BI72" s="717"/>
      <c r="BJ72" s="717"/>
      <c r="BK72" s="717"/>
      <c r="BL72" s="717"/>
      <c r="BM72" s="717"/>
      <c r="BN72" s="717"/>
      <c r="BO72" s="717"/>
      <c r="BP72" s="717"/>
      <c r="BQ72" s="717"/>
      <c r="BR72" s="717"/>
      <c r="BS72" s="717"/>
      <c r="BT72" s="717"/>
      <c r="BU72" s="717"/>
      <c r="BV72" s="717"/>
      <c r="BW72" s="717"/>
      <c r="BX72" s="717"/>
      <c r="BY72" s="717"/>
      <c r="BZ72" s="717"/>
      <c r="CA72" s="717"/>
      <c r="CB72" s="717"/>
      <c r="CC72" s="717"/>
      <c r="CD72" s="717"/>
      <c r="CE72" s="717"/>
      <c r="CF72" s="717"/>
      <c r="CG72" s="717"/>
      <c r="CH72" s="717"/>
      <c r="CI72" s="717"/>
      <c r="CJ72" s="717"/>
      <c r="CK72" s="717"/>
      <c r="CL72" s="717"/>
      <c r="CM72" s="717"/>
      <c r="CN72" s="717"/>
      <c r="CO72" s="717"/>
      <c r="CP72" s="718"/>
      <c r="CZ72" s="647"/>
      <c r="DA72" s="648"/>
      <c r="DB72" s="648"/>
      <c r="DC72" s="648"/>
      <c r="DD72" s="648"/>
      <c r="DE72" s="648"/>
      <c r="DF72" s="648"/>
      <c r="DG72" s="648"/>
      <c r="DH72" s="648"/>
      <c r="DI72" s="649"/>
      <c r="DJ72" s="665"/>
      <c r="DK72" s="666"/>
      <c r="DL72" s="666"/>
      <c r="DM72" s="666"/>
      <c r="DN72" s="666"/>
      <c r="DO72" s="666"/>
      <c r="DP72" s="666"/>
      <c r="DQ72" s="666"/>
      <c r="DR72" s="666"/>
      <c r="DS72" s="666"/>
      <c r="DT72" s="666"/>
      <c r="DU72" s="666"/>
      <c r="DV72" s="666"/>
      <c r="DW72" s="666"/>
      <c r="DX72" s="666"/>
      <c r="DY72" s="666"/>
      <c r="DZ72" s="666"/>
      <c r="EA72" s="666"/>
      <c r="EB72" s="666"/>
      <c r="EC72" s="666"/>
      <c r="ED72" s="666"/>
      <c r="EE72" s="666"/>
      <c r="EF72" s="666"/>
      <c r="EG72" s="648"/>
      <c r="EH72" s="648"/>
      <c r="EI72" s="648"/>
      <c r="EJ72" s="648"/>
      <c r="EK72" s="649"/>
      <c r="EL72" s="697"/>
      <c r="EM72" s="698"/>
      <c r="EN72" s="698"/>
      <c r="EO72" s="698"/>
      <c r="EP72" s="698"/>
      <c r="EQ72" s="698"/>
      <c r="ER72" s="698"/>
      <c r="ES72" s="698"/>
      <c r="ET72" s="698"/>
      <c r="EU72" s="698"/>
      <c r="EV72" s="698"/>
      <c r="EW72" s="698"/>
      <c r="EX72" s="698"/>
      <c r="EY72" s="698"/>
      <c r="EZ72" s="698"/>
      <c r="FA72" s="698"/>
      <c r="FB72" s="698"/>
      <c r="FC72" s="698"/>
      <c r="FD72" s="698"/>
      <c r="FE72" s="698"/>
      <c r="FF72" s="698"/>
      <c r="FG72" s="698"/>
      <c r="FH72" s="698"/>
      <c r="FI72" s="698"/>
      <c r="FJ72" s="698"/>
      <c r="FK72" s="698"/>
      <c r="FL72" s="698"/>
      <c r="FM72" s="698"/>
      <c r="FN72" s="698"/>
      <c r="FO72" s="698"/>
      <c r="FP72" s="698"/>
      <c r="FQ72" s="698"/>
      <c r="FR72" s="699"/>
      <c r="FS72" s="822"/>
      <c r="FT72" s="823"/>
      <c r="FU72" s="823"/>
      <c r="FV72" s="823"/>
      <c r="FW72" s="823"/>
      <c r="FX72" s="823"/>
      <c r="FY72" s="823"/>
      <c r="FZ72" s="823"/>
      <c r="GA72" s="823"/>
      <c r="GB72" s="823"/>
      <c r="GC72" s="823"/>
      <c r="GD72" s="823"/>
      <c r="GE72" s="823"/>
      <c r="GF72" s="823"/>
      <c r="GG72" s="823"/>
      <c r="GH72" s="823"/>
      <c r="GI72" s="823"/>
      <c r="GJ72" s="823"/>
      <c r="GK72" s="823"/>
      <c r="GL72" s="824"/>
    </row>
    <row r="73" spans="4:194" ht="3" customHeight="1">
      <c r="D73" s="647"/>
      <c r="E73" s="648"/>
      <c r="F73" s="648"/>
      <c r="G73" s="648"/>
      <c r="H73" s="648"/>
      <c r="I73" s="648"/>
      <c r="J73" s="648"/>
      <c r="K73" s="648"/>
      <c r="L73" s="648"/>
      <c r="M73" s="649"/>
      <c r="N73" s="719"/>
      <c r="O73" s="720"/>
      <c r="P73" s="720"/>
      <c r="Q73" s="720"/>
      <c r="R73" s="720"/>
      <c r="S73" s="720"/>
      <c r="T73" s="720"/>
      <c r="U73" s="720"/>
      <c r="V73" s="720"/>
      <c r="W73" s="720"/>
      <c r="X73" s="720"/>
      <c r="Y73" s="720"/>
      <c r="Z73" s="720"/>
      <c r="AA73" s="720"/>
      <c r="AB73" s="720"/>
      <c r="AC73" s="720"/>
      <c r="AD73" s="720"/>
      <c r="AE73" s="720"/>
      <c r="AF73" s="720"/>
      <c r="AG73" s="720"/>
      <c r="AH73" s="720"/>
      <c r="AI73" s="720"/>
      <c r="AJ73" s="720"/>
      <c r="AK73" s="720"/>
      <c r="AL73" s="720"/>
      <c r="AM73" s="720"/>
      <c r="AN73" s="720"/>
      <c r="AO73" s="720"/>
      <c r="AP73" s="720"/>
      <c r="AQ73" s="720"/>
      <c r="AR73" s="720"/>
      <c r="AS73" s="720"/>
      <c r="AT73" s="720"/>
      <c r="AU73" s="720"/>
      <c r="AV73" s="720"/>
      <c r="AW73" s="720"/>
      <c r="AX73" s="720"/>
      <c r="AY73" s="720"/>
      <c r="AZ73" s="720"/>
      <c r="BA73" s="720"/>
      <c r="BB73" s="720"/>
      <c r="BC73" s="720"/>
      <c r="BD73" s="720"/>
      <c r="BE73" s="720"/>
      <c r="BF73" s="720"/>
      <c r="BG73" s="720"/>
      <c r="BH73" s="720"/>
      <c r="BI73" s="720"/>
      <c r="BJ73" s="720"/>
      <c r="BK73" s="720"/>
      <c r="BL73" s="720"/>
      <c r="BM73" s="720"/>
      <c r="BN73" s="720"/>
      <c r="BO73" s="720"/>
      <c r="BP73" s="720"/>
      <c r="BQ73" s="720"/>
      <c r="BR73" s="720"/>
      <c r="BS73" s="720"/>
      <c r="BT73" s="720"/>
      <c r="BU73" s="720"/>
      <c r="BV73" s="720"/>
      <c r="BW73" s="720"/>
      <c r="BX73" s="720"/>
      <c r="BY73" s="720"/>
      <c r="BZ73" s="720"/>
      <c r="CA73" s="720"/>
      <c r="CB73" s="720"/>
      <c r="CC73" s="720"/>
      <c r="CD73" s="720"/>
      <c r="CE73" s="720"/>
      <c r="CF73" s="720"/>
      <c r="CG73" s="720"/>
      <c r="CH73" s="720"/>
      <c r="CI73" s="720"/>
      <c r="CJ73" s="720"/>
      <c r="CK73" s="720"/>
      <c r="CL73" s="720"/>
      <c r="CM73" s="720"/>
      <c r="CN73" s="720"/>
      <c r="CO73" s="720"/>
      <c r="CP73" s="721"/>
      <c r="CZ73" s="647"/>
      <c r="DA73" s="648"/>
      <c r="DB73" s="648"/>
      <c r="DC73" s="648"/>
      <c r="DD73" s="648"/>
      <c r="DE73" s="648"/>
      <c r="DF73" s="648"/>
      <c r="DG73" s="648"/>
      <c r="DH73" s="648"/>
      <c r="DI73" s="649"/>
      <c r="DJ73" s="667"/>
      <c r="DK73" s="668"/>
      <c r="DL73" s="668"/>
      <c r="DM73" s="668"/>
      <c r="DN73" s="668"/>
      <c r="DO73" s="668"/>
      <c r="DP73" s="668"/>
      <c r="DQ73" s="668"/>
      <c r="DR73" s="668"/>
      <c r="DS73" s="668"/>
      <c r="DT73" s="668"/>
      <c r="DU73" s="668"/>
      <c r="DV73" s="668"/>
      <c r="DW73" s="668"/>
      <c r="DX73" s="668"/>
      <c r="DY73" s="668"/>
      <c r="DZ73" s="668"/>
      <c r="EA73" s="668"/>
      <c r="EB73" s="668"/>
      <c r="EC73" s="668"/>
      <c r="ED73" s="668"/>
      <c r="EE73" s="668"/>
      <c r="EF73" s="668"/>
      <c r="EG73" s="651"/>
      <c r="EH73" s="651"/>
      <c r="EI73" s="651"/>
      <c r="EJ73" s="651"/>
      <c r="EK73" s="652"/>
      <c r="EL73" s="700"/>
      <c r="EM73" s="701"/>
      <c r="EN73" s="701"/>
      <c r="EO73" s="701"/>
      <c r="EP73" s="701"/>
      <c r="EQ73" s="701"/>
      <c r="ER73" s="701"/>
      <c r="ES73" s="701"/>
      <c r="ET73" s="701"/>
      <c r="EU73" s="701"/>
      <c r="EV73" s="701"/>
      <c r="EW73" s="701"/>
      <c r="EX73" s="701"/>
      <c r="EY73" s="701"/>
      <c r="EZ73" s="701"/>
      <c r="FA73" s="701"/>
      <c r="FB73" s="701"/>
      <c r="FC73" s="701"/>
      <c r="FD73" s="701"/>
      <c r="FE73" s="701"/>
      <c r="FF73" s="701"/>
      <c r="FG73" s="701"/>
      <c r="FH73" s="701"/>
      <c r="FI73" s="701"/>
      <c r="FJ73" s="701"/>
      <c r="FK73" s="701"/>
      <c r="FL73" s="701"/>
      <c r="FM73" s="701"/>
      <c r="FN73" s="701"/>
      <c r="FO73" s="701"/>
      <c r="FP73" s="701"/>
      <c r="FQ73" s="701"/>
      <c r="FR73" s="702"/>
      <c r="FS73" s="825"/>
      <c r="FT73" s="826"/>
      <c r="FU73" s="826"/>
      <c r="FV73" s="826"/>
      <c r="FW73" s="826"/>
      <c r="FX73" s="826"/>
      <c r="FY73" s="826"/>
      <c r="FZ73" s="826"/>
      <c r="GA73" s="826"/>
      <c r="GB73" s="826"/>
      <c r="GC73" s="826"/>
      <c r="GD73" s="826"/>
      <c r="GE73" s="826"/>
      <c r="GF73" s="826"/>
      <c r="GG73" s="826"/>
      <c r="GH73" s="826"/>
      <c r="GI73" s="826"/>
      <c r="GJ73" s="826"/>
      <c r="GK73" s="826"/>
      <c r="GL73" s="827"/>
    </row>
    <row r="74" spans="4:194" ht="3" customHeight="1">
      <c r="D74" s="647"/>
      <c r="E74" s="648"/>
      <c r="F74" s="648"/>
      <c r="G74" s="648"/>
      <c r="H74" s="648"/>
      <c r="I74" s="648"/>
      <c r="J74" s="648"/>
      <c r="K74" s="648"/>
      <c r="L74" s="648"/>
      <c r="M74" s="649"/>
      <c r="N74" s="719"/>
      <c r="O74" s="720"/>
      <c r="P74" s="720"/>
      <c r="Q74" s="720"/>
      <c r="R74" s="720"/>
      <c r="S74" s="720"/>
      <c r="T74" s="720"/>
      <c r="U74" s="720"/>
      <c r="V74" s="720"/>
      <c r="W74" s="720"/>
      <c r="X74" s="720"/>
      <c r="Y74" s="720"/>
      <c r="Z74" s="720"/>
      <c r="AA74" s="720"/>
      <c r="AB74" s="720"/>
      <c r="AC74" s="720"/>
      <c r="AD74" s="720"/>
      <c r="AE74" s="720"/>
      <c r="AF74" s="720"/>
      <c r="AG74" s="720"/>
      <c r="AH74" s="720"/>
      <c r="AI74" s="720"/>
      <c r="AJ74" s="720"/>
      <c r="AK74" s="720"/>
      <c r="AL74" s="720"/>
      <c r="AM74" s="720"/>
      <c r="AN74" s="720"/>
      <c r="AO74" s="720"/>
      <c r="AP74" s="720"/>
      <c r="AQ74" s="720"/>
      <c r="AR74" s="720"/>
      <c r="AS74" s="720"/>
      <c r="AT74" s="720"/>
      <c r="AU74" s="720"/>
      <c r="AV74" s="720"/>
      <c r="AW74" s="720"/>
      <c r="AX74" s="720"/>
      <c r="AY74" s="720"/>
      <c r="AZ74" s="720"/>
      <c r="BA74" s="720"/>
      <c r="BB74" s="720"/>
      <c r="BC74" s="720"/>
      <c r="BD74" s="720"/>
      <c r="BE74" s="720"/>
      <c r="BF74" s="720"/>
      <c r="BG74" s="720"/>
      <c r="BH74" s="720"/>
      <c r="BI74" s="720"/>
      <c r="BJ74" s="720"/>
      <c r="BK74" s="720"/>
      <c r="BL74" s="720"/>
      <c r="BM74" s="720"/>
      <c r="BN74" s="720"/>
      <c r="BO74" s="720"/>
      <c r="BP74" s="720"/>
      <c r="BQ74" s="720"/>
      <c r="BR74" s="720"/>
      <c r="BS74" s="720"/>
      <c r="BT74" s="720"/>
      <c r="BU74" s="720"/>
      <c r="BV74" s="720"/>
      <c r="BW74" s="720"/>
      <c r="BX74" s="720"/>
      <c r="BY74" s="720"/>
      <c r="BZ74" s="720"/>
      <c r="CA74" s="720"/>
      <c r="CB74" s="720"/>
      <c r="CC74" s="720"/>
      <c r="CD74" s="720"/>
      <c r="CE74" s="720"/>
      <c r="CF74" s="720"/>
      <c r="CG74" s="720"/>
      <c r="CH74" s="720"/>
      <c r="CI74" s="720"/>
      <c r="CJ74" s="720"/>
      <c r="CK74" s="720"/>
      <c r="CL74" s="720"/>
      <c r="CM74" s="720"/>
      <c r="CN74" s="720"/>
      <c r="CO74" s="720"/>
      <c r="CP74" s="721"/>
      <c r="CZ74" s="647"/>
      <c r="DA74" s="648"/>
      <c r="DB74" s="648"/>
      <c r="DC74" s="648"/>
      <c r="DD74" s="648"/>
      <c r="DE74" s="648"/>
      <c r="DF74" s="648"/>
      <c r="DG74" s="648"/>
      <c r="DH74" s="648"/>
      <c r="DI74" s="649"/>
      <c r="DJ74" s="663" t="str">
        <f>IF(工事情報入力!C39="","",工事情報入力!C39)</f>
        <v/>
      </c>
      <c r="DK74" s="664"/>
      <c r="DL74" s="664"/>
      <c r="DM74" s="664"/>
      <c r="DN74" s="664"/>
      <c r="DO74" s="664"/>
      <c r="DP74" s="664"/>
      <c r="DQ74" s="664"/>
      <c r="DR74" s="664"/>
      <c r="DS74" s="664"/>
      <c r="DT74" s="664"/>
      <c r="DU74" s="664"/>
      <c r="DV74" s="664"/>
      <c r="DW74" s="664"/>
      <c r="DX74" s="664"/>
      <c r="DY74" s="664"/>
      <c r="DZ74" s="664"/>
      <c r="EA74" s="664"/>
      <c r="EB74" s="664"/>
      <c r="EC74" s="664"/>
      <c r="ED74" s="664"/>
      <c r="EE74" s="664"/>
      <c r="EF74" s="664"/>
      <c r="EG74" s="645" t="str">
        <f>IF(工事情報入力!C39="","","工事業")</f>
        <v/>
      </c>
      <c r="EH74" s="645"/>
      <c r="EI74" s="645"/>
      <c r="EJ74" s="645"/>
      <c r="EK74" s="646"/>
      <c r="EL74" s="807" t="str">
        <f>IF(工事情報入力!C39="","",工事情報入力!C40&amp;"（"&amp;IF(工事情報入力!D40="特定","特","般")&amp;"-"&amp;工事情報入力!E40&amp;") 第"&amp;工事情報入力!G40&amp;"号")</f>
        <v/>
      </c>
      <c r="EM74" s="695"/>
      <c r="EN74" s="695"/>
      <c r="EO74" s="695"/>
      <c r="EP74" s="695"/>
      <c r="EQ74" s="695"/>
      <c r="ER74" s="695"/>
      <c r="ES74" s="695"/>
      <c r="ET74" s="695"/>
      <c r="EU74" s="695"/>
      <c r="EV74" s="695"/>
      <c r="EW74" s="695"/>
      <c r="EX74" s="695"/>
      <c r="EY74" s="695"/>
      <c r="EZ74" s="695"/>
      <c r="FA74" s="695"/>
      <c r="FB74" s="695"/>
      <c r="FC74" s="695"/>
      <c r="FD74" s="695"/>
      <c r="FE74" s="695"/>
      <c r="FF74" s="695"/>
      <c r="FG74" s="695"/>
      <c r="FH74" s="695"/>
      <c r="FI74" s="695"/>
      <c r="FJ74" s="695"/>
      <c r="FK74" s="695"/>
      <c r="FL74" s="695"/>
      <c r="FM74" s="695"/>
      <c r="FN74" s="695"/>
      <c r="FO74" s="695"/>
      <c r="FP74" s="695"/>
      <c r="FQ74" s="695"/>
      <c r="FR74" s="696"/>
      <c r="FS74" s="819" t="str">
        <f>IF(工事情報入力!C41="","",工事情報入力!C41)</f>
        <v/>
      </c>
      <c r="FT74" s="820"/>
      <c r="FU74" s="820"/>
      <c r="FV74" s="820"/>
      <c r="FW74" s="820"/>
      <c r="FX74" s="820"/>
      <c r="FY74" s="820"/>
      <c r="FZ74" s="820"/>
      <c r="GA74" s="820"/>
      <c r="GB74" s="820"/>
      <c r="GC74" s="820"/>
      <c r="GD74" s="820"/>
      <c r="GE74" s="820"/>
      <c r="GF74" s="820"/>
      <c r="GG74" s="820"/>
      <c r="GH74" s="820"/>
      <c r="GI74" s="820"/>
      <c r="GJ74" s="820"/>
      <c r="GK74" s="820"/>
      <c r="GL74" s="821"/>
    </row>
    <row r="75" spans="4:194" ht="3" customHeight="1">
      <c r="D75" s="647"/>
      <c r="E75" s="648"/>
      <c r="F75" s="648"/>
      <c r="G75" s="648"/>
      <c r="H75" s="648"/>
      <c r="I75" s="648"/>
      <c r="J75" s="648"/>
      <c r="K75" s="648"/>
      <c r="L75" s="648"/>
      <c r="M75" s="649"/>
      <c r="N75" s="719"/>
      <c r="O75" s="720"/>
      <c r="P75" s="720"/>
      <c r="Q75" s="720"/>
      <c r="R75" s="720"/>
      <c r="S75" s="720"/>
      <c r="T75" s="720"/>
      <c r="U75" s="720"/>
      <c r="V75" s="720"/>
      <c r="W75" s="720"/>
      <c r="X75" s="720"/>
      <c r="Y75" s="720"/>
      <c r="Z75" s="720"/>
      <c r="AA75" s="720"/>
      <c r="AB75" s="720"/>
      <c r="AC75" s="720"/>
      <c r="AD75" s="720"/>
      <c r="AE75" s="720"/>
      <c r="AF75" s="720"/>
      <c r="AG75" s="720"/>
      <c r="AH75" s="720"/>
      <c r="AI75" s="720"/>
      <c r="AJ75" s="720"/>
      <c r="AK75" s="720"/>
      <c r="AL75" s="720"/>
      <c r="AM75" s="720"/>
      <c r="AN75" s="720"/>
      <c r="AO75" s="720"/>
      <c r="AP75" s="720"/>
      <c r="AQ75" s="720"/>
      <c r="AR75" s="720"/>
      <c r="AS75" s="720"/>
      <c r="AT75" s="720"/>
      <c r="AU75" s="720"/>
      <c r="AV75" s="720"/>
      <c r="AW75" s="720"/>
      <c r="AX75" s="720"/>
      <c r="AY75" s="720"/>
      <c r="AZ75" s="720"/>
      <c r="BA75" s="720"/>
      <c r="BB75" s="720"/>
      <c r="BC75" s="720"/>
      <c r="BD75" s="720"/>
      <c r="BE75" s="720"/>
      <c r="BF75" s="720"/>
      <c r="BG75" s="720"/>
      <c r="BH75" s="720"/>
      <c r="BI75" s="720"/>
      <c r="BJ75" s="720"/>
      <c r="BK75" s="720"/>
      <c r="BL75" s="720"/>
      <c r="BM75" s="720"/>
      <c r="BN75" s="720"/>
      <c r="BO75" s="720"/>
      <c r="BP75" s="720"/>
      <c r="BQ75" s="720"/>
      <c r="BR75" s="720"/>
      <c r="BS75" s="720"/>
      <c r="BT75" s="720"/>
      <c r="BU75" s="720"/>
      <c r="BV75" s="720"/>
      <c r="BW75" s="720"/>
      <c r="BX75" s="720"/>
      <c r="BY75" s="720"/>
      <c r="BZ75" s="720"/>
      <c r="CA75" s="720"/>
      <c r="CB75" s="720"/>
      <c r="CC75" s="720"/>
      <c r="CD75" s="720"/>
      <c r="CE75" s="720"/>
      <c r="CF75" s="720"/>
      <c r="CG75" s="720"/>
      <c r="CH75" s="720"/>
      <c r="CI75" s="720"/>
      <c r="CJ75" s="720"/>
      <c r="CK75" s="720"/>
      <c r="CL75" s="720"/>
      <c r="CM75" s="720"/>
      <c r="CN75" s="720"/>
      <c r="CO75" s="720"/>
      <c r="CP75" s="721"/>
      <c r="CZ75" s="647"/>
      <c r="DA75" s="648"/>
      <c r="DB75" s="648"/>
      <c r="DC75" s="648"/>
      <c r="DD75" s="648"/>
      <c r="DE75" s="648"/>
      <c r="DF75" s="648"/>
      <c r="DG75" s="648"/>
      <c r="DH75" s="648"/>
      <c r="DI75" s="649"/>
      <c r="DJ75" s="665"/>
      <c r="DK75" s="666"/>
      <c r="DL75" s="666"/>
      <c r="DM75" s="666"/>
      <c r="DN75" s="666"/>
      <c r="DO75" s="666"/>
      <c r="DP75" s="666"/>
      <c r="DQ75" s="666"/>
      <c r="DR75" s="666"/>
      <c r="DS75" s="666"/>
      <c r="DT75" s="666"/>
      <c r="DU75" s="666"/>
      <c r="DV75" s="666"/>
      <c r="DW75" s="666"/>
      <c r="DX75" s="666"/>
      <c r="DY75" s="666"/>
      <c r="DZ75" s="666"/>
      <c r="EA75" s="666"/>
      <c r="EB75" s="666"/>
      <c r="EC75" s="666"/>
      <c r="ED75" s="666"/>
      <c r="EE75" s="666"/>
      <c r="EF75" s="666"/>
      <c r="EG75" s="648"/>
      <c r="EH75" s="648"/>
      <c r="EI75" s="648"/>
      <c r="EJ75" s="648"/>
      <c r="EK75" s="649"/>
      <c r="EL75" s="697"/>
      <c r="EM75" s="698"/>
      <c r="EN75" s="698"/>
      <c r="EO75" s="698"/>
      <c r="EP75" s="698"/>
      <c r="EQ75" s="698"/>
      <c r="ER75" s="698"/>
      <c r="ES75" s="698"/>
      <c r="ET75" s="698"/>
      <c r="EU75" s="698"/>
      <c r="EV75" s="698"/>
      <c r="EW75" s="698"/>
      <c r="EX75" s="698"/>
      <c r="EY75" s="698"/>
      <c r="EZ75" s="698"/>
      <c r="FA75" s="698"/>
      <c r="FB75" s="698"/>
      <c r="FC75" s="698"/>
      <c r="FD75" s="698"/>
      <c r="FE75" s="698"/>
      <c r="FF75" s="698"/>
      <c r="FG75" s="698"/>
      <c r="FH75" s="698"/>
      <c r="FI75" s="698"/>
      <c r="FJ75" s="698"/>
      <c r="FK75" s="698"/>
      <c r="FL75" s="698"/>
      <c r="FM75" s="698"/>
      <c r="FN75" s="698"/>
      <c r="FO75" s="698"/>
      <c r="FP75" s="698"/>
      <c r="FQ75" s="698"/>
      <c r="FR75" s="699"/>
      <c r="FS75" s="822"/>
      <c r="FT75" s="823"/>
      <c r="FU75" s="823"/>
      <c r="FV75" s="823"/>
      <c r="FW75" s="823"/>
      <c r="FX75" s="823"/>
      <c r="FY75" s="823"/>
      <c r="FZ75" s="823"/>
      <c r="GA75" s="823"/>
      <c r="GB75" s="823"/>
      <c r="GC75" s="823"/>
      <c r="GD75" s="823"/>
      <c r="GE75" s="823"/>
      <c r="GF75" s="823"/>
      <c r="GG75" s="823"/>
      <c r="GH75" s="823"/>
      <c r="GI75" s="823"/>
      <c r="GJ75" s="823"/>
      <c r="GK75" s="823"/>
      <c r="GL75" s="824"/>
    </row>
    <row r="76" spans="4:194" ht="3" customHeight="1">
      <c r="D76" s="647"/>
      <c r="E76" s="648"/>
      <c r="F76" s="648"/>
      <c r="G76" s="648"/>
      <c r="H76" s="648"/>
      <c r="I76" s="648"/>
      <c r="J76" s="648"/>
      <c r="K76" s="648"/>
      <c r="L76" s="648"/>
      <c r="M76" s="649"/>
      <c r="N76" s="719"/>
      <c r="O76" s="720"/>
      <c r="P76" s="720"/>
      <c r="Q76" s="720"/>
      <c r="R76" s="720"/>
      <c r="S76" s="720"/>
      <c r="T76" s="720"/>
      <c r="U76" s="720"/>
      <c r="V76" s="720"/>
      <c r="W76" s="720"/>
      <c r="X76" s="720"/>
      <c r="Y76" s="720"/>
      <c r="Z76" s="720"/>
      <c r="AA76" s="720"/>
      <c r="AB76" s="720"/>
      <c r="AC76" s="720"/>
      <c r="AD76" s="720"/>
      <c r="AE76" s="720"/>
      <c r="AF76" s="720"/>
      <c r="AG76" s="720"/>
      <c r="AH76" s="720"/>
      <c r="AI76" s="720"/>
      <c r="AJ76" s="720"/>
      <c r="AK76" s="720"/>
      <c r="AL76" s="720"/>
      <c r="AM76" s="720"/>
      <c r="AN76" s="720"/>
      <c r="AO76" s="720"/>
      <c r="AP76" s="720"/>
      <c r="AQ76" s="720"/>
      <c r="AR76" s="720"/>
      <c r="AS76" s="720"/>
      <c r="AT76" s="720"/>
      <c r="AU76" s="720"/>
      <c r="AV76" s="720"/>
      <c r="AW76" s="720"/>
      <c r="AX76" s="720"/>
      <c r="AY76" s="720"/>
      <c r="AZ76" s="720"/>
      <c r="BA76" s="720"/>
      <c r="BB76" s="720"/>
      <c r="BC76" s="720"/>
      <c r="BD76" s="720"/>
      <c r="BE76" s="720"/>
      <c r="BF76" s="720"/>
      <c r="BG76" s="720"/>
      <c r="BH76" s="720"/>
      <c r="BI76" s="720"/>
      <c r="BJ76" s="720"/>
      <c r="BK76" s="720"/>
      <c r="BL76" s="720"/>
      <c r="BM76" s="720"/>
      <c r="BN76" s="720"/>
      <c r="BO76" s="720"/>
      <c r="BP76" s="720"/>
      <c r="BQ76" s="720"/>
      <c r="BR76" s="720"/>
      <c r="BS76" s="720"/>
      <c r="BT76" s="720"/>
      <c r="BU76" s="720"/>
      <c r="BV76" s="720"/>
      <c r="BW76" s="720"/>
      <c r="BX76" s="720"/>
      <c r="BY76" s="720"/>
      <c r="BZ76" s="720"/>
      <c r="CA76" s="720"/>
      <c r="CB76" s="720"/>
      <c r="CC76" s="720"/>
      <c r="CD76" s="720"/>
      <c r="CE76" s="720"/>
      <c r="CF76" s="720"/>
      <c r="CG76" s="720"/>
      <c r="CH76" s="720"/>
      <c r="CI76" s="720"/>
      <c r="CJ76" s="720"/>
      <c r="CK76" s="720"/>
      <c r="CL76" s="720"/>
      <c r="CM76" s="720"/>
      <c r="CN76" s="720"/>
      <c r="CO76" s="720"/>
      <c r="CP76" s="721"/>
      <c r="CZ76" s="647"/>
      <c r="DA76" s="648"/>
      <c r="DB76" s="648"/>
      <c r="DC76" s="648"/>
      <c r="DD76" s="648"/>
      <c r="DE76" s="648"/>
      <c r="DF76" s="648"/>
      <c r="DG76" s="648"/>
      <c r="DH76" s="648"/>
      <c r="DI76" s="649"/>
      <c r="DJ76" s="665"/>
      <c r="DK76" s="666"/>
      <c r="DL76" s="666"/>
      <c r="DM76" s="666"/>
      <c r="DN76" s="666"/>
      <c r="DO76" s="666"/>
      <c r="DP76" s="666"/>
      <c r="DQ76" s="666"/>
      <c r="DR76" s="666"/>
      <c r="DS76" s="666"/>
      <c r="DT76" s="666"/>
      <c r="DU76" s="666"/>
      <c r="DV76" s="666"/>
      <c r="DW76" s="666"/>
      <c r="DX76" s="666"/>
      <c r="DY76" s="666"/>
      <c r="DZ76" s="666"/>
      <c r="EA76" s="666"/>
      <c r="EB76" s="666"/>
      <c r="EC76" s="666"/>
      <c r="ED76" s="666"/>
      <c r="EE76" s="666"/>
      <c r="EF76" s="666"/>
      <c r="EG76" s="648"/>
      <c r="EH76" s="648"/>
      <c r="EI76" s="648"/>
      <c r="EJ76" s="648"/>
      <c r="EK76" s="649"/>
      <c r="EL76" s="697"/>
      <c r="EM76" s="698"/>
      <c r="EN76" s="698"/>
      <c r="EO76" s="698"/>
      <c r="EP76" s="698"/>
      <c r="EQ76" s="698"/>
      <c r="ER76" s="698"/>
      <c r="ES76" s="698"/>
      <c r="ET76" s="698"/>
      <c r="EU76" s="698"/>
      <c r="EV76" s="698"/>
      <c r="EW76" s="698"/>
      <c r="EX76" s="698"/>
      <c r="EY76" s="698"/>
      <c r="EZ76" s="698"/>
      <c r="FA76" s="698"/>
      <c r="FB76" s="698"/>
      <c r="FC76" s="698"/>
      <c r="FD76" s="698"/>
      <c r="FE76" s="698"/>
      <c r="FF76" s="698"/>
      <c r="FG76" s="698"/>
      <c r="FH76" s="698"/>
      <c r="FI76" s="698"/>
      <c r="FJ76" s="698"/>
      <c r="FK76" s="698"/>
      <c r="FL76" s="698"/>
      <c r="FM76" s="698"/>
      <c r="FN76" s="698"/>
      <c r="FO76" s="698"/>
      <c r="FP76" s="698"/>
      <c r="FQ76" s="698"/>
      <c r="FR76" s="699"/>
      <c r="FS76" s="822"/>
      <c r="FT76" s="823"/>
      <c r="FU76" s="823"/>
      <c r="FV76" s="823"/>
      <c r="FW76" s="823"/>
      <c r="FX76" s="823"/>
      <c r="FY76" s="823"/>
      <c r="FZ76" s="823"/>
      <c r="GA76" s="823"/>
      <c r="GB76" s="823"/>
      <c r="GC76" s="823"/>
      <c r="GD76" s="823"/>
      <c r="GE76" s="823"/>
      <c r="GF76" s="823"/>
      <c r="GG76" s="823"/>
      <c r="GH76" s="823"/>
      <c r="GI76" s="823"/>
      <c r="GJ76" s="823"/>
      <c r="GK76" s="823"/>
      <c r="GL76" s="824"/>
    </row>
    <row r="77" spans="4:194" ht="3" customHeight="1">
      <c r="D77" s="647"/>
      <c r="E77" s="648"/>
      <c r="F77" s="648"/>
      <c r="G77" s="648"/>
      <c r="H77" s="648"/>
      <c r="I77" s="648"/>
      <c r="J77" s="648"/>
      <c r="K77" s="648"/>
      <c r="L77" s="648"/>
      <c r="M77" s="649"/>
      <c r="N77" s="719"/>
      <c r="O77" s="720"/>
      <c r="P77" s="720"/>
      <c r="Q77" s="720"/>
      <c r="R77" s="720"/>
      <c r="S77" s="720"/>
      <c r="T77" s="720"/>
      <c r="U77" s="720"/>
      <c r="V77" s="720"/>
      <c r="W77" s="720"/>
      <c r="X77" s="720"/>
      <c r="Y77" s="720"/>
      <c r="Z77" s="720"/>
      <c r="AA77" s="720"/>
      <c r="AB77" s="720"/>
      <c r="AC77" s="720"/>
      <c r="AD77" s="720"/>
      <c r="AE77" s="720"/>
      <c r="AF77" s="720"/>
      <c r="AG77" s="720"/>
      <c r="AH77" s="720"/>
      <c r="AI77" s="720"/>
      <c r="AJ77" s="720"/>
      <c r="AK77" s="720"/>
      <c r="AL77" s="720"/>
      <c r="AM77" s="720"/>
      <c r="AN77" s="720"/>
      <c r="AO77" s="720"/>
      <c r="AP77" s="720"/>
      <c r="AQ77" s="720"/>
      <c r="AR77" s="720"/>
      <c r="AS77" s="720"/>
      <c r="AT77" s="720"/>
      <c r="AU77" s="720"/>
      <c r="AV77" s="720"/>
      <c r="AW77" s="720"/>
      <c r="AX77" s="720"/>
      <c r="AY77" s="720"/>
      <c r="AZ77" s="720"/>
      <c r="BA77" s="720"/>
      <c r="BB77" s="720"/>
      <c r="BC77" s="720"/>
      <c r="BD77" s="720"/>
      <c r="BE77" s="720"/>
      <c r="BF77" s="720"/>
      <c r="BG77" s="720"/>
      <c r="BH77" s="720"/>
      <c r="BI77" s="720"/>
      <c r="BJ77" s="720"/>
      <c r="BK77" s="720"/>
      <c r="BL77" s="720"/>
      <c r="BM77" s="720"/>
      <c r="BN77" s="720"/>
      <c r="BO77" s="720"/>
      <c r="BP77" s="720"/>
      <c r="BQ77" s="720"/>
      <c r="BR77" s="720"/>
      <c r="BS77" s="720"/>
      <c r="BT77" s="720"/>
      <c r="BU77" s="720"/>
      <c r="BV77" s="720"/>
      <c r="BW77" s="720"/>
      <c r="BX77" s="720"/>
      <c r="BY77" s="720"/>
      <c r="BZ77" s="720"/>
      <c r="CA77" s="720"/>
      <c r="CB77" s="720"/>
      <c r="CC77" s="720"/>
      <c r="CD77" s="720"/>
      <c r="CE77" s="720"/>
      <c r="CF77" s="720"/>
      <c r="CG77" s="720"/>
      <c r="CH77" s="720"/>
      <c r="CI77" s="720"/>
      <c r="CJ77" s="720"/>
      <c r="CK77" s="720"/>
      <c r="CL77" s="720"/>
      <c r="CM77" s="720"/>
      <c r="CN77" s="720"/>
      <c r="CO77" s="720"/>
      <c r="CP77" s="721"/>
      <c r="CZ77" s="647"/>
      <c r="DA77" s="648"/>
      <c r="DB77" s="648"/>
      <c r="DC77" s="648"/>
      <c r="DD77" s="648"/>
      <c r="DE77" s="648"/>
      <c r="DF77" s="648"/>
      <c r="DG77" s="648"/>
      <c r="DH77" s="648"/>
      <c r="DI77" s="649"/>
      <c r="DJ77" s="665"/>
      <c r="DK77" s="666"/>
      <c r="DL77" s="666"/>
      <c r="DM77" s="666"/>
      <c r="DN77" s="666"/>
      <c r="DO77" s="666"/>
      <c r="DP77" s="666"/>
      <c r="DQ77" s="666"/>
      <c r="DR77" s="666"/>
      <c r="DS77" s="666"/>
      <c r="DT77" s="666"/>
      <c r="DU77" s="666"/>
      <c r="DV77" s="666"/>
      <c r="DW77" s="666"/>
      <c r="DX77" s="666"/>
      <c r="DY77" s="666"/>
      <c r="DZ77" s="666"/>
      <c r="EA77" s="666"/>
      <c r="EB77" s="666"/>
      <c r="EC77" s="666"/>
      <c r="ED77" s="666"/>
      <c r="EE77" s="666"/>
      <c r="EF77" s="666"/>
      <c r="EG77" s="648"/>
      <c r="EH77" s="648"/>
      <c r="EI77" s="648"/>
      <c r="EJ77" s="648"/>
      <c r="EK77" s="649"/>
      <c r="EL77" s="697"/>
      <c r="EM77" s="698"/>
      <c r="EN77" s="698"/>
      <c r="EO77" s="698"/>
      <c r="EP77" s="698"/>
      <c r="EQ77" s="698"/>
      <c r="ER77" s="698"/>
      <c r="ES77" s="698"/>
      <c r="ET77" s="698"/>
      <c r="EU77" s="698"/>
      <c r="EV77" s="698"/>
      <c r="EW77" s="698"/>
      <c r="EX77" s="698"/>
      <c r="EY77" s="698"/>
      <c r="EZ77" s="698"/>
      <c r="FA77" s="698"/>
      <c r="FB77" s="698"/>
      <c r="FC77" s="698"/>
      <c r="FD77" s="698"/>
      <c r="FE77" s="698"/>
      <c r="FF77" s="698"/>
      <c r="FG77" s="698"/>
      <c r="FH77" s="698"/>
      <c r="FI77" s="698"/>
      <c r="FJ77" s="698"/>
      <c r="FK77" s="698"/>
      <c r="FL77" s="698"/>
      <c r="FM77" s="698"/>
      <c r="FN77" s="698"/>
      <c r="FO77" s="698"/>
      <c r="FP77" s="698"/>
      <c r="FQ77" s="698"/>
      <c r="FR77" s="699"/>
      <c r="FS77" s="822"/>
      <c r="FT77" s="823"/>
      <c r="FU77" s="823"/>
      <c r="FV77" s="823"/>
      <c r="FW77" s="823"/>
      <c r="FX77" s="823"/>
      <c r="FY77" s="823"/>
      <c r="FZ77" s="823"/>
      <c r="GA77" s="823"/>
      <c r="GB77" s="823"/>
      <c r="GC77" s="823"/>
      <c r="GD77" s="823"/>
      <c r="GE77" s="823"/>
      <c r="GF77" s="823"/>
      <c r="GG77" s="823"/>
      <c r="GH77" s="823"/>
      <c r="GI77" s="823"/>
      <c r="GJ77" s="823"/>
      <c r="GK77" s="823"/>
      <c r="GL77" s="824"/>
    </row>
    <row r="78" spans="4:194" ht="3" customHeight="1">
      <c r="D78" s="647"/>
      <c r="E78" s="648"/>
      <c r="F78" s="648"/>
      <c r="G78" s="648"/>
      <c r="H78" s="648"/>
      <c r="I78" s="648"/>
      <c r="J78" s="648"/>
      <c r="K78" s="648"/>
      <c r="L78" s="648"/>
      <c r="M78" s="649"/>
      <c r="N78" s="719"/>
      <c r="O78" s="720"/>
      <c r="P78" s="720"/>
      <c r="Q78" s="720"/>
      <c r="R78" s="720"/>
      <c r="S78" s="720"/>
      <c r="T78" s="720"/>
      <c r="U78" s="720"/>
      <c r="V78" s="720"/>
      <c r="W78" s="720"/>
      <c r="X78" s="720"/>
      <c r="Y78" s="720"/>
      <c r="Z78" s="720"/>
      <c r="AA78" s="720"/>
      <c r="AB78" s="720"/>
      <c r="AC78" s="720"/>
      <c r="AD78" s="720"/>
      <c r="AE78" s="720"/>
      <c r="AF78" s="720"/>
      <c r="AG78" s="720"/>
      <c r="AH78" s="720"/>
      <c r="AI78" s="720"/>
      <c r="AJ78" s="720"/>
      <c r="AK78" s="720"/>
      <c r="AL78" s="720"/>
      <c r="AM78" s="720"/>
      <c r="AN78" s="720"/>
      <c r="AO78" s="720"/>
      <c r="AP78" s="720"/>
      <c r="AQ78" s="720"/>
      <c r="AR78" s="720"/>
      <c r="AS78" s="720"/>
      <c r="AT78" s="720"/>
      <c r="AU78" s="720"/>
      <c r="AV78" s="720"/>
      <c r="AW78" s="720"/>
      <c r="AX78" s="720"/>
      <c r="AY78" s="720"/>
      <c r="AZ78" s="720"/>
      <c r="BA78" s="720"/>
      <c r="BB78" s="720"/>
      <c r="BC78" s="720"/>
      <c r="BD78" s="720"/>
      <c r="BE78" s="720"/>
      <c r="BF78" s="720"/>
      <c r="BG78" s="720"/>
      <c r="BH78" s="720"/>
      <c r="BI78" s="720"/>
      <c r="BJ78" s="720"/>
      <c r="BK78" s="720"/>
      <c r="BL78" s="720"/>
      <c r="BM78" s="720"/>
      <c r="BN78" s="720"/>
      <c r="BO78" s="720"/>
      <c r="BP78" s="720"/>
      <c r="BQ78" s="720"/>
      <c r="BR78" s="720"/>
      <c r="BS78" s="720"/>
      <c r="BT78" s="720"/>
      <c r="BU78" s="720"/>
      <c r="BV78" s="720"/>
      <c r="BW78" s="720"/>
      <c r="BX78" s="720"/>
      <c r="BY78" s="720"/>
      <c r="BZ78" s="720"/>
      <c r="CA78" s="720"/>
      <c r="CB78" s="720"/>
      <c r="CC78" s="720"/>
      <c r="CD78" s="720"/>
      <c r="CE78" s="720"/>
      <c r="CF78" s="720"/>
      <c r="CG78" s="720"/>
      <c r="CH78" s="720"/>
      <c r="CI78" s="720"/>
      <c r="CJ78" s="720"/>
      <c r="CK78" s="720"/>
      <c r="CL78" s="720"/>
      <c r="CM78" s="720"/>
      <c r="CN78" s="720"/>
      <c r="CO78" s="720"/>
      <c r="CP78" s="721"/>
      <c r="CZ78" s="647"/>
      <c r="DA78" s="648"/>
      <c r="DB78" s="648"/>
      <c r="DC78" s="648"/>
      <c r="DD78" s="648"/>
      <c r="DE78" s="648"/>
      <c r="DF78" s="648"/>
      <c r="DG78" s="648"/>
      <c r="DH78" s="648"/>
      <c r="DI78" s="649"/>
      <c r="DJ78" s="665"/>
      <c r="DK78" s="666"/>
      <c r="DL78" s="666"/>
      <c r="DM78" s="666"/>
      <c r="DN78" s="666"/>
      <c r="DO78" s="666"/>
      <c r="DP78" s="666"/>
      <c r="DQ78" s="666"/>
      <c r="DR78" s="666"/>
      <c r="DS78" s="666"/>
      <c r="DT78" s="666"/>
      <c r="DU78" s="666"/>
      <c r="DV78" s="666"/>
      <c r="DW78" s="666"/>
      <c r="DX78" s="666"/>
      <c r="DY78" s="666"/>
      <c r="DZ78" s="666"/>
      <c r="EA78" s="666"/>
      <c r="EB78" s="666"/>
      <c r="EC78" s="666"/>
      <c r="ED78" s="666"/>
      <c r="EE78" s="666"/>
      <c r="EF78" s="666"/>
      <c r="EG78" s="648"/>
      <c r="EH78" s="648"/>
      <c r="EI78" s="648"/>
      <c r="EJ78" s="648"/>
      <c r="EK78" s="649"/>
      <c r="EL78" s="697"/>
      <c r="EM78" s="698"/>
      <c r="EN78" s="698"/>
      <c r="EO78" s="698"/>
      <c r="EP78" s="698"/>
      <c r="EQ78" s="698"/>
      <c r="ER78" s="698"/>
      <c r="ES78" s="698"/>
      <c r="ET78" s="698"/>
      <c r="EU78" s="698"/>
      <c r="EV78" s="698"/>
      <c r="EW78" s="698"/>
      <c r="EX78" s="698"/>
      <c r="EY78" s="698"/>
      <c r="EZ78" s="698"/>
      <c r="FA78" s="698"/>
      <c r="FB78" s="698"/>
      <c r="FC78" s="698"/>
      <c r="FD78" s="698"/>
      <c r="FE78" s="698"/>
      <c r="FF78" s="698"/>
      <c r="FG78" s="698"/>
      <c r="FH78" s="698"/>
      <c r="FI78" s="698"/>
      <c r="FJ78" s="698"/>
      <c r="FK78" s="698"/>
      <c r="FL78" s="698"/>
      <c r="FM78" s="698"/>
      <c r="FN78" s="698"/>
      <c r="FO78" s="698"/>
      <c r="FP78" s="698"/>
      <c r="FQ78" s="698"/>
      <c r="FR78" s="699"/>
      <c r="FS78" s="822"/>
      <c r="FT78" s="823"/>
      <c r="FU78" s="823"/>
      <c r="FV78" s="823"/>
      <c r="FW78" s="823"/>
      <c r="FX78" s="823"/>
      <c r="FY78" s="823"/>
      <c r="FZ78" s="823"/>
      <c r="GA78" s="823"/>
      <c r="GB78" s="823"/>
      <c r="GC78" s="823"/>
      <c r="GD78" s="823"/>
      <c r="GE78" s="823"/>
      <c r="GF78" s="823"/>
      <c r="GG78" s="823"/>
      <c r="GH78" s="823"/>
      <c r="GI78" s="823"/>
      <c r="GJ78" s="823"/>
      <c r="GK78" s="823"/>
      <c r="GL78" s="824"/>
    </row>
    <row r="79" spans="4:194" ht="3" customHeight="1">
      <c r="D79" s="647"/>
      <c r="E79" s="648"/>
      <c r="F79" s="648"/>
      <c r="G79" s="648"/>
      <c r="H79" s="648"/>
      <c r="I79" s="648"/>
      <c r="J79" s="648"/>
      <c r="K79" s="648"/>
      <c r="L79" s="648"/>
      <c r="M79" s="649"/>
      <c r="N79" s="722" t="s">
        <v>1148</v>
      </c>
      <c r="O79" s="723"/>
      <c r="P79" s="723"/>
      <c r="Q79" s="723"/>
      <c r="R79" s="723"/>
      <c r="S79" s="723"/>
      <c r="T79" s="723"/>
      <c r="U79" s="723"/>
      <c r="V79" s="723"/>
      <c r="W79" s="723"/>
      <c r="X79" s="723"/>
      <c r="Y79" s="723"/>
      <c r="Z79" s="723"/>
      <c r="AA79" s="723"/>
      <c r="AB79" s="723"/>
      <c r="AC79" s="723"/>
      <c r="AD79" s="723"/>
      <c r="AE79" s="723"/>
      <c r="AF79" s="723"/>
      <c r="AG79" s="723"/>
      <c r="AH79" s="723"/>
      <c r="AI79" s="723"/>
      <c r="AJ79" s="723"/>
      <c r="AK79" s="723"/>
      <c r="AL79" s="723"/>
      <c r="AM79" s="723"/>
      <c r="AN79" s="723"/>
      <c r="AO79" s="723"/>
      <c r="AP79" s="723"/>
      <c r="AQ79" s="723"/>
      <c r="AR79" s="723"/>
      <c r="AS79" s="723"/>
      <c r="AT79" s="723"/>
      <c r="AU79" s="723"/>
      <c r="AV79" s="723"/>
      <c r="AW79" s="723"/>
      <c r="AX79" s="723"/>
      <c r="AY79" s="723"/>
      <c r="AZ79" s="723"/>
      <c r="BA79" s="723"/>
      <c r="BB79" s="723"/>
      <c r="BC79" s="723"/>
      <c r="BD79" s="723"/>
      <c r="BE79" s="723"/>
      <c r="BF79" s="723"/>
      <c r="BG79" s="723"/>
      <c r="BH79" s="723"/>
      <c r="BI79" s="723"/>
      <c r="BJ79" s="723"/>
      <c r="BK79" s="723"/>
      <c r="BL79" s="723"/>
      <c r="BM79" s="723"/>
      <c r="BN79" s="723"/>
      <c r="BO79" s="723"/>
      <c r="BP79" s="723"/>
      <c r="BQ79" s="723"/>
      <c r="BR79" s="723"/>
      <c r="BS79" s="723"/>
      <c r="BT79" s="723"/>
      <c r="BU79" s="723"/>
      <c r="BV79" s="723"/>
      <c r="BW79" s="723"/>
      <c r="BX79" s="723"/>
      <c r="BY79" s="723"/>
      <c r="BZ79" s="723"/>
      <c r="CA79" s="723"/>
      <c r="CB79" s="723"/>
      <c r="CC79" s="723"/>
      <c r="CD79" s="723"/>
      <c r="CE79" s="723"/>
      <c r="CF79" s="723"/>
      <c r="CG79" s="723"/>
      <c r="CH79" s="723"/>
      <c r="CI79" s="723"/>
      <c r="CJ79" s="723"/>
      <c r="CK79" s="723"/>
      <c r="CL79" s="723"/>
      <c r="CM79" s="723"/>
      <c r="CN79" s="723"/>
      <c r="CO79" s="723"/>
      <c r="CP79" s="724"/>
      <c r="CZ79" s="647"/>
      <c r="DA79" s="648"/>
      <c r="DB79" s="648"/>
      <c r="DC79" s="648"/>
      <c r="DD79" s="648"/>
      <c r="DE79" s="648"/>
      <c r="DF79" s="648"/>
      <c r="DG79" s="648"/>
      <c r="DH79" s="648"/>
      <c r="DI79" s="649"/>
      <c r="DJ79" s="665"/>
      <c r="DK79" s="666"/>
      <c r="DL79" s="666"/>
      <c r="DM79" s="666"/>
      <c r="DN79" s="666"/>
      <c r="DO79" s="666"/>
      <c r="DP79" s="666"/>
      <c r="DQ79" s="666"/>
      <c r="DR79" s="666"/>
      <c r="DS79" s="666"/>
      <c r="DT79" s="666"/>
      <c r="DU79" s="666"/>
      <c r="DV79" s="666"/>
      <c r="DW79" s="666"/>
      <c r="DX79" s="666"/>
      <c r="DY79" s="666"/>
      <c r="DZ79" s="666"/>
      <c r="EA79" s="666"/>
      <c r="EB79" s="666"/>
      <c r="EC79" s="666"/>
      <c r="ED79" s="666"/>
      <c r="EE79" s="666"/>
      <c r="EF79" s="666"/>
      <c r="EG79" s="648"/>
      <c r="EH79" s="648"/>
      <c r="EI79" s="648"/>
      <c r="EJ79" s="648"/>
      <c r="EK79" s="649"/>
      <c r="EL79" s="697"/>
      <c r="EM79" s="698"/>
      <c r="EN79" s="698"/>
      <c r="EO79" s="698"/>
      <c r="EP79" s="698"/>
      <c r="EQ79" s="698"/>
      <c r="ER79" s="698"/>
      <c r="ES79" s="698"/>
      <c r="ET79" s="698"/>
      <c r="EU79" s="698"/>
      <c r="EV79" s="698"/>
      <c r="EW79" s="698"/>
      <c r="EX79" s="698"/>
      <c r="EY79" s="698"/>
      <c r="EZ79" s="698"/>
      <c r="FA79" s="698"/>
      <c r="FB79" s="698"/>
      <c r="FC79" s="698"/>
      <c r="FD79" s="698"/>
      <c r="FE79" s="698"/>
      <c r="FF79" s="698"/>
      <c r="FG79" s="698"/>
      <c r="FH79" s="698"/>
      <c r="FI79" s="698"/>
      <c r="FJ79" s="698"/>
      <c r="FK79" s="698"/>
      <c r="FL79" s="698"/>
      <c r="FM79" s="698"/>
      <c r="FN79" s="698"/>
      <c r="FO79" s="698"/>
      <c r="FP79" s="698"/>
      <c r="FQ79" s="698"/>
      <c r="FR79" s="699"/>
      <c r="FS79" s="822"/>
      <c r="FT79" s="823"/>
      <c r="FU79" s="823"/>
      <c r="FV79" s="823"/>
      <c r="FW79" s="823"/>
      <c r="FX79" s="823"/>
      <c r="FY79" s="823"/>
      <c r="FZ79" s="823"/>
      <c r="GA79" s="823"/>
      <c r="GB79" s="823"/>
      <c r="GC79" s="823"/>
      <c r="GD79" s="823"/>
      <c r="GE79" s="823"/>
      <c r="GF79" s="823"/>
      <c r="GG79" s="823"/>
      <c r="GH79" s="823"/>
      <c r="GI79" s="823"/>
      <c r="GJ79" s="823"/>
      <c r="GK79" s="823"/>
      <c r="GL79" s="824"/>
    </row>
    <row r="80" spans="4:194" ht="3" customHeight="1">
      <c r="D80" s="647"/>
      <c r="E80" s="648"/>
      <c r="F80" s="648"/>
      <c r="G80" s="648"/>
      <c r="H80" s="648"/>
      <c r="I80" s="648"/>
      <c r="J80" s="648"/>
      <c r="K80" s="648"/>
      <c r="L80" s="648"/>
      <c r="M80" s="649"/>
      <c r="N80" s="722"/>
      <c r="O80" s="723"/>
      <c r="P80" s="723"/>
      <c r="Q80" s="723"/>
      <c r="R80" s="723"/>
      <c r="S80" s="723"/>
      <c r="T80" s="723"/>
      <c r="U80" s="723"/>
      <c r="V80" s="723"/>
      <c r="W80" s="723"/>
      <c r="X80" s="723"/>
      <c r="Y80" s="723"/>
      <c r="Z80" s="723"/>
      <c r="AA80" s="723"/>
      <c r="AB80" s="723"/>
      <c r="AC80" s="723"/>
      <c r="AD80" s="723"/>
      <c r="AE80" s="723"/>
      <c r="AF80" s="723"/>
      <c r="AG80" s="723"/>
      <c r="AH80" s="723"/>
      <c r="AI80" s="723"/>
      <c r="AJ80" s="723"/>
      <c r="AK80" s="723"/>
      <c r="AL80" s="723"/>
      <c r="AM80" s="723"/>
      <c r="AN80" s="723"/>
      <c r="AO80" s="723"/>
      <c r="AP80" s="723"/>
      <c r="AQ80" s="723"/>
      <c r="AR80" s="723"/>
      <c r="AS80" s="723"/>
      <c r="AT80" s="723"/>
      <c r="AU80" s="723"/>
      <c r="AV80" s="723"/>
      <c r="AW80" s="723"/>
      <c r="AX80" s="723"/>
      <c r="AY80" s="723"/>
      <c r="AZ80" s="723"/>
      <c r="BA80" s="723"/>
      <c r="BB80" s="723"/>
      <c r="BC80" s="723"/>
      <c r="BD80" s="723"/>
      <c r="BE80" s="723"/>
      <c r="BF80" s="723"/>
      <c r="BG80" s="723"/>
      <c r="BH80" s="723"/>
      <c r="BI80" s="723"/>
      <c r="BJ80" s="723"/>
      <c r="BK80" s="723"/>
      <c r="BL80" s="723"/>
      <c r="BM80" s="723"/>
      <c r="BN80" s="723"/>
      <c r="BO80" s="723"/>
      <c r="BP80" s="723"/>
      <c r="BQ80" s="723"/>
      <c r="BR80" s="723"/>
      <c r="BS80" s="723"/>
      <c r="BT80" s="723"/>
      <c r="BU80" s="723"/>
      <c r="BV80" s="723"/>
      <c r="BW80" s="723"/>
      <c r="BX80" s="723"/>
      <c r="BY80" s="723"/>
      <c r="BZ80" s="723"/>
      <c r="CA80" s="723"/>
      <c r="CB80" s="723"/>
      <c r="CC80" s="723"/>
      <c r="CD80" s="723"/>
      <c r="CE80" s="723"/>
      <c r="CF80" s="723"/>
      <c r="CG80" s="723"/>
      <c r="CH80" s="723"/>
      <c r="CI80" s="723"/>
      <c r="CJ80" s="723"/>
      <c r="CK80" s="723"/>
      <c r="CL80" s="723"/>
      <c r="CM80" s="723"/>
      <c r="CN80" s="723"/>
      <c r="CO80" s="723"/>
      <c r="CP80" s="724"/>
      <c r="CZ80" s="647"/>
      <c r="DA80" s="648"/>
      <c r="DB80" s="648"/>
      <c r="DC80" s="648"/>
      <c r="DD80" s="648"/>
      <c r="DE80" s="648"/>
      <c r="DF80" s="648"/>
      <c r="DG80" s="648"/>
      <c r="DH80" s="648"/>
      <c r="DI80" s="649"/>
      <c r="DJ80" s="665"/>
      <c r="DK80" s="666"/>
      <c r="DL80" s="666"/>
      <c r="DM80" s="666"/>
      <c r="DN80" s="666"/>
      <c r="DO80" s="666"/>
      <c r="DP80" s="666"/>
      <c r="DQ80" s="666"/>
      <c r="DR80" s="666"/>
      <c r="DS80" s="666"/>
      <c r="DT80" s="666"/>
      <c r="DU80" s="666"/>
      <c r="DV80" s="666"/>
      <c r="DW80" s="666"/>
      <c r="DX80" s="666"/>
      <c r="DY80" s="666"/>
      <c r="DZ80" s="666"/>
      <c r="EA80" s="666"/>
      <c r="EB80" s="666"/>
      <c r="EC80" s="666"/>
      <c r="ED80" s="666"/>
      <c r="EE80" s="666"/>
      <c r="EF80" s="666"/>
      <c r="EG80" s="648"/>
      <c r="EH80" s="648"/>
      <c r="EI80" s="648"/>
      <c r="EJ80" s="648"/>
      <c r="EK80" s="649"/>
      <c r="EL80" s="697"/>
      <c r="EM80" s="698"/>
      <c r="EN80" s="698"/>
      <c r="EO80" s="698"/>
      <c r="EP80" s="698"/>
      <c r="EQ80" s="698"/>
      <c r="ER80" s="698"/>
      <c r="ES80" s="698"/>
      <c r="ET80" s="698"/>
      <c r="EU80" s="698"/>
      <c r="EV80" s="698"/>
      <c r="EW80" s="698"/>
      <c r="EX80" s="698"/>
      <c r="EY80" s="698"/>
      <c r="EZ80" s="698"/>
      <c r="FA80" s="698"/>
      <c r="FB80" s="698"/>
      <c r="FC80" s="698"/>
      <c r="FD80" s="698"/>
      <c r="FE80" s="698"/>
      <c r="FF80" s="698"/>
      <c r="FG80" s="698"/>
      <c r="FH80" s="698"/>
      <c r="FI80" s="698"/>
      <c r="FJ80" s="698"/>
      <c r="FK80" s="698"/>
      <c r="FL80" s="698"/>
      <c r="FM80" s="698"/>
      <c r="FN80" s="698"/>
      <c r="FO80" s="698"/>
      <c r="FP80" s="698"/>
      <c r="FQ80" s="698"/>
      <c r="FR80" s="699"/>
      <c r="FS80" s="822"/>
      <c r="FT80" s="823"/>
      <c r="FU80" s="823"/>
      <c r="FV80" s="823"/>
      <c r="FW80" s="823"/>
      <c r="FX80" s="823"/>
      <c r="FY80" s="823"/>
      <c r="FZ80" s="823"/>
      <c r="GA80" s="823"/>
      <c r="GB80" s="823"/>
      <c r="GC80" s="823"/>
      <c r="GD80" s="823"/>
      <c r="GE80" s="823"/>
      <c r="GF80" s="823"/>
      <c r="GG80" s="823"/>
      <c r="GH80" s="823"/>
      <c r="GI80" s="823"/>
      <c r="GJ80" s="823"/>
      <c r="GK80" s="823"/>
      <c r="GL80" s="824"/>
    </row>
    <row r="81" spans="4:194" ht="3" customHeight="1">
      <c r="D81" s="647"/>
      <c r="E81" s="648"/>
      <c r="F81" s="648"/>
      <c r="G81" s="648"/>
      <c r="H81" s="648"/>
      <c r="I81" s="648"/>
      <c r="J81" s="648"/>
      <c r="K81" s="648"/>
      <c r="L81" s="648"/>
      <c r="M81" s="649"/>
      <c r="N81" s="722"/>
      <c r="O81" s="723"/>
      <c r="P81" s="723"/>
      <c r="Q81" s="723"/>
      <c r="R81" s="723"/>
      <c r="S81" s="723"/>
      <c r="T81" s="723"/>
      <c r="U81" s="723"/>
      <c r="V81" s="723"/>
      <c r="W81" s="723"/>
      <c r="X81" s="723"/>
      <c r="Y81" s="723"/>
      <c r="Z81" s="723"/>
      <c r="AA81" s="723"/>
      <c r="AB81" s="723"/>
      <c r="AC81" s="723"/>
      <c r="AD81" s="723"/>
      <c r="AE81" s="723"/>
      <c r="AF81" s="723"/>
      <c r="AG81" s="723"/>
      <c r="AH81" s="723"/>
      <c r="AI81" s="723"/>
      <c r="AJ81" s="723"/>
      <c r="AK81" s="723"/>
      <c r="AL81" s="723"/>
      <c r="AM81" s="723"/>
      <c r="AN81" s="723"/>
      <c r="AO81" s="723"/>
      <c r="AP81" s="723"/>
      <c r="AQ81" s="723"/>
      <c r="AR81" s="723"/>
      <c r="AS81" s="723"/>
      <c r="AT81" s="723"/>
      <c r="AU81" s="723"/>
      <c r="AV81" s="723"/>
      <c r="AW81" s="723"/>
      <c r="AX81" s="723"/>
      <c r="AY81" s="723"/>
      <c r="AZ81" s="723"/>
      <c r="BA81" s="723"/>
      <c r="BB81" s="723"/>
      <c r="BC81" s="723"/>
      <c r="BD81" s="723"/>
      <c r="BE81" s="723"/>
      <c r="BF81" s="723"/>
      <c r="BG81" s="723"/>
      <c r="BH81" s="723"/>
      <c r="BI81" s="723"/>
      <c r="BJ81" s="723"/>
      <c r="BK81" s="723"/>
      <c r="BL81" s="723"/>
      <c r="BM81" s="723"/>
      <c r="BN81" s="723"/>
      <c r="BO81" s="723"/>
      <c r="BP81" s="723"/>
      <c r="BQ81" s="723"/>
      <c r="BR81" s="723"/>
      <c r="BS81" s="723"/>
      <c r="BT81" s="723"/>
      <c r="BU81" s="723"/>
      <c r="BV81" s="723"/>
      <c r="BW81" s="723"/>
      <c r="BX81" s="723"/>
      <c r="BY81" s="723"/>
      <c r="BZ81" s="723"/>
      <c r="CA81" s="723"/>
      <c r="CB81" s="723"/>
      <c r="CC81" s="723"/>
      <c r="CD81" s="723"/>
      <c r="CE81" s="723"/>
      <c r="CF81" s="723"/>
      <c r="CG81" s="723"/>
      <c r="CH81" s="723"/>
      <c r="CI81" s="723"/>
      <c r="CJ81" s="723"/>
      <c r="CK81" s="723"/>
      <c r="CL81" s="723"/>
      <c r="CM81" s="723"/>
      <c r="CN81" s="723"/>
      <c r="CO81" s="723"/>
      <c r="CP81" s="724"/>
      <c r="CZ81" s="647"/>
      <c r="DA81" s="648"/>
      <c r="DB81" s="648"/>
      <c r="DC81" s="648"/>
      <c r="DD81" s="648"/>
      <c r="DE81" s="648"/>
      <c r="DF81" s="648"/>
      <c r="DG81" s="648"/>
      <c r="DH81" s="648"/>
      <c r="DI81" s="649"/>
      <c r="DJ81" s="665"/>
      <c r="DK81" s="666"/>
      <c r="DL81" s="666"/>
      <c r="DM81" s="666"/>
      <c r="DN81" s="666"/>
      <c r="DO81" s="666"/>
      <c r="DP81" s="666"/>
      <c r="DQ81" s="666"/>
      <c r="DR81" s="666"/>
      <c r="DS81" s="666"/>
      <c r="DT81" s="666"/>
      <c r="DU81" s="666"/>
      <c r="DV81" s="666"/>
      <c r="DW81" s="666"/>
      <c r="DX81" s="666"/>
      <c r="DY81" s="666"/>
      <c r="DZ81" s="666"/>
      <c r="EA81" s="666"/>
      <c r="EB81" s="666"/>
      <c r="EC81" s="666"/>
      <c r="ED81" s="666"/>
      <c r="EE81" s="666"/>
      <c r="EF81" s="666"/>
      <c r="EG81" s="648"/>
      <c r="EH81" s="648"/>
      <c r="EI81" s="648"/>
      <c r="EJ81" s="648"/>
      <c r="EK81" s="649"/>
      <c r="EL81" s="697"/>
      <c r="EM81" s="698"/>
      <c r="EN81" s="698"/>
      <c r="EO81" s="698"/>
      <c r="EP81" s="698"/>
      <c r="EQ81" s="698"/>
      <c r="ER81" s="698"/>
      <c r="ES81" s="698"/>
      <c r="ET81" s="698"/>
      <c r="EU81" s="698"/>
      <c r="EV81" s="698"/>
      <c r="EW81" s="698"/>
      <c r="EX81" s="698"/>
      <c r="EY81" s="698"/>
      <c r="EZ81" s="698"/>
      <c r="FA81" s="698"/>
      <c r="FB81" s="698"/>
      <c r="FC81" s="698"/>
      <c r="FD81" s="698"/>
      <c r="FE81" s="698"/>
      <c r="FF81" s="698"/>
      <c r="FG81" s="698"/>
      <c r="FH81" s="698"/>
      <c r="FI81" s="698"/>
      <c r="FJ81" s="698"/>
      <c r="FK81" s="698"/>
      <c r="FL81" s="698"/>
      <c r="FM81" s="698"/>
      <c r="FN81" s="698"/>
      <c r="FO81" s="698"/>
      <c r="FP81" s="698"/>
      <c r="FQ81" s="698"/>
      <c r="FR81" s="699"/>
      <c r="FS81" s="822"/>
      <c r="FT81" s="823"/>
      <c r="FU81" s="823"/>
      <c r="FV81" s="823"/>
      <c r="FW81" s="823"/>
      <c r="FX81" s="823"/>
      <c r="FY81" s="823"/>
      <c r="FZ81" s="823"/>
      <c r="GA81" s="823"/>
      <c r="GB81" s="823"/>
      <c r="GC81" s="823"/>
      <c r="GD81" s="823"/>
      <c r="GE81" s="823"/>
      <c r="GF81" s="823"/>
      <c r="GG81" s="823"/>
      <c r="GH81" s="823"/>
      <c r="GI81" s="823"/>
      <c r="GJ81" s="823"/>
      <c r="GK81" s="823"/>
      <c r="GL81" s="824"/>
    </row>
    <row r="82" spans="4:194" ht="3" customHeight="1">
      <c r="D82" s="647"/>
      <c r="E82" s="648"/>
      <c r="F82" s="648"/>
      <c r="G82" s="648"/>
      <c r="H82" s="648"/>
      <c r="I82" s="648"/>
      <c r="J82" s="648"/>
      <c r="K82" s="648"/>
      <c r="L82" s="648"/>
      <c r="M82" s="649"/>
      <c r="N82" s="722"/>
      <c r="O82" s="723"/>
      <c r="P82" s="723"/>
      <c r="Q82" s="723"/>
      <c r="R82" s="723"/>
      <c r="S82" s="723"/>
      <c r="T82" s="723"/>
      <c r="U82" s="723"/>
      <c r="V82" s="723"/>
      <c r="W82" s="723"/>
      <c r="X82" s="723"/>
      <c r="Y82" s="723"/>
      <c r="Z82" s="723"/>
      <c r="AA82" s="723"/>
      <c r="AB82" s="723"/>
      <c r="AC82" s="723"/>
      <c r="AD82" s="723"/>
      <c r="AE82" s="723"/>
      <c r="AF82" s="723"/>
      <c r="AG82" s="723"/>
      <c r="AH82" s="723"/>
      <c r="AI82" s="723"/>
      <c r="AJ82" s="723"/>
      <c r="AK82" s="723"/>
      <c r="AL82" s="723"/>
      <c r="AM82" s="723"/>
      <c r="AN82" s="723"/>
      <c r="AO82" s="723"/>
      <c r="AP82" s="723"/>
      <c r="AQ82" s="723"/>
      <c r="AR82" s="723"/>
      <c r="AS82" s="723"/>
      <c r="AT82" s="723"/>
      <c r="AU82" s="723"/>
      <c r="AV82" s="723"/>
      <c r="AW82" s="723"/>
      <c r="AX82" s="723"/>
      <c r="AY82" s="723"/>
      <c r="AZ82" s="723"/>
      <c r="BA82" s="723"/>
      <c r="BB82" s="723"/>
      <c r="BC82" s="723"/>
      <c r="BD82" s="723"/>
      <c r="BE82" s="723"/>
      <c r="BF82" s="723"/>
      <c r="BG82" s="723"/>
      <c r="BH82" s="723"/>
      <c r="BI82" s="723"/>
      <c r="BJ82" s="723"/>
      <c r="BK82" s="723"/>
      <c r="BL82" s="723"/>
      <c r="BM82" s="723"/>
      <c r="BN82" s="723"/>
      <c r="BO82" s="723"/>
      <c r="BP82" s="723"/>
      <c r="BQ82" s="723"/>
      <c r="BR82" s="723"/>
      <c r="BS82" s="723"/>
      <c r="BT82" s="723"/>
      <c r="BU82" s="723"/>
      <c r="BV82" s="723"/>
      <c r="BW82" s="723"/>
      <c r="BX82" s="723"/>
      <c r="BY82" s="723"/>
      <c r="BZ82" s="723"/>
      <c r="CA82" s="723"/>
      <c r="CB82" s="723"/>
      <c r="CC82" s="723"/>
      <c r="CD82" s="723"/>
      <c r="CE82" s="723"/>
      <c r="CF82" s="723"/>
      <c r="CG82" s="723"/>
      <c r="CH82" s="723"/>
      <c r="CI82" s="723"/>
      <c r="CJ82" s="723"/>
      <c r="CK82" s="723"/>
      <c r="CL82" s="723"/>
      <c r="CM82" s="723"/>
      <c r="CN82" s="723"/>
      <c r="CO82" s="723"/>
      <c r="CP82" s="724"/>
      <c r="CZ82" s="647"/>
      <c r="DA82" s="648"/>
      <c r="DB82" s="648"/>
      <c r="DC82" s="648"/>
      <c r="DD82" s="648"/>
      <c r="DE82" s="648"/>
      <c r="DF82" s="648"/>
      <c r="DG82" s="648"/>
      <c r="DH82" s="648"/>
      <c r="DI82" s="649"/>
      <c r="DJ82" s="665"/>
      <c r="DK82" s="666"/>
      <c r="DL82" s="666"/>
      <c r="DM82" s="666"/>
      <c r="DN82" s="666"/>
      <c r="DO82" s="666"/>
      <c r="DP82" s="666"/>
      <c r="DQ82" s="666"/>
      <c r="DR82" s="666"/>
      <c r="DS82" s="666"/>
      <c r="DT82" s="666"/>
      <c r="DU82" s="666"/>
      <c r="DV82" s="666"/>
      <c r="DW82" s="666"/>
      <c r="DX82" s="666"/>
      <c r="DY82" s="666"/>
      <c r="DZ82" s="666"/>
      <c r="EA82" s="666"/>
      <c r="EB82" s="666"/>
      <c r="EC82" s="666"/>
      <c r="ED82" s="666"/>
      <c r="EE82" s="666"/>
      <c r="EF82" s="666"/>
      <c r="EG82" s="648"/>
      <c r="EH82" s="648"/>
      <c r="EI82" s="648"/>
      <c r="EJ82" s="648"/>
      <c r="EK82" s="649"/>
      <c r="EL82" s="697"/>
      <c r="EM82" s="698"/>
      <c r="EN82" s="698"/>
      <c r="EO82" s="698"/>
      <c r="EP82" s="698"/>
      <c r="EQ82" s="698"/>
      <c r="ER82" s="698"/>
      <c r="ES82" s="698"/>
      <c r="ET82" s="698"/>
      <c r="EU82" s="698"/>
      <c r="EV82" s="698"/>
      <c r="EW82" s="698"/>
      <c r="EX82" s="698"/>
      <c r="EY82" s="698"/>
      <c r="EZ82" s="698"/>
      <c r="FA82" s="698"/>
      <c r="FB82" s="698"/>
      <c r="FC82" s="698"/>
      <c r="FD82" s="698"/>
      <c r="FE82" s="698"/>
      <c r="FF82" s="698"/>
      <c r="FG82" s="698"/>
      <c r="FH82" s="698"/>
      <c r="FI82" s="698"/>
      <c r="FJ82" s="698"/>
      <c r="FK82" s="698"/>
      <c r="FL82" s="698"/>
      <c r="FM82" s="698"/>
      <c r="FN82" s="698"/>
      <c r="FO82" s="698"/>
      <c r="FP82" s="698"/>
      <c r="FQ82" s="698"/>
      <c r="FR82" s="699"/>
      <c r="FS82" s="822"/>
      <c r="FT82" s="823"/>
      <c r="FU82" s="823"/>
      <c r="FV82" s="823"/>
      <c r="FW82" s="823"/>
      <c r="FX82" s="823"/>
      <c r="FY82" s="823"/>
      <c r="FZ82" s="823"/>
      <c r="GA82" s="823"/>
      <c r="GB82" s="823"/>
      <c r="GC82" s="823"/>
      <c r="GD82" s="823"/>
      <c r="GE82" s="823"/>
      <c r="GF82" s="823"/>
      <c r="GG82" s="823"/>
      <c r="GH82" s="823"/>
      <c r="GI82" s="823"/>
      <c r="GJ82" s="823"/>
      <c r="GK82" s="823"/>
      <c r="GL82" s="824"/>
    </row>
    <row r="83" spans="4:194" ht="3" customHeight="1">
      <c r="D83" s="647"/>
      <c r="E83" s="648"/>
      <c r="F83" s="648"/>
      <c r="G83" s="648"/>
      <c r="H83" s="648"/>
      <c r="I83" s="648"/>
      <c r="J83" s="648"/>
      <c r="K83" s="648"/>
      <c r="L83" s="648"/>
      <c r="M83" s="649"/>
      <c r="N83" s="722"/>
      <c r="O83" s="723"/>
      <c r="P83" s="723"/>
      <c r="Q83" s="723"/>
      <c r="R83" s="723"/>
      <c r="S83" s="723"/>
      <c r="T83" s="723"/>
      <c r="U83" s="723"/>
      <c r="V83" s="723"/>
      <c r="W83" s="723"/>
      <c r="X83" s="723"/>
      <c r="Y83" s="723"/>
      <c r="Z83" s="723"/>
      <c r="AA83" s="723"/>
      <c r="AB83" s="723"/>
      <c r="AC83" s="723"/>
      <c r="AD83" s="723"/>
      <c r="AE83" s="723"/>
      <c r="AF83" s="723"/>
      <c r="AG83" s="723"/>
      <c r="AH83" s="723"/>
      <c r="AI83" s="723"/>
      <c r="AJ83" s="723"/>
      <c r="AK83" s="723"/>
      <c r="AL83" s="723"/>
      <c r="AM83" s="723"/>
      <c r="AN83" s="723"/>
      <c r="AO83" s="723"/>
      <c r="AP83" s="723"/>
      <c r="AQ83" s="723"/>
      <c r="AR83" s="723"/>
      <c r="AS83" s="723"/>
      <c r="AT83" s="723"/>
      <c r="AU83" s="723"/>
      <c r="AV83" s="723"/>
      <c r="AW83" s="723"/>
      <c r="AX83" s="723"/>
      <c r="AY83" s="723"/>
      <c r="AZ83" s="723"/>
      <c r="BA83" s="723"/>
      <c r="BB83" s="723"/>
      <c r="BC83" s="723"/>
      <c r="BD83" s="723"/>
      <c r="BE83" s="723"/>
      <c r="BF83" s="723"/>
      <c r="BG83" s="723"/>
      <c r="BH83" s="723"/>
      <c r="BI83" s="723"/>
      <c r="BJ83" s="723"/>
      <c r="BK83" s="723"/>
      <c r="BL83" s="723"/>
      <c r="BM83" s="723"/>
      <c r="BN83" s="723"/>
      <c r="BO83" s="723"/>
      <c r="BP83" s="723"/>
      <c r="BQ83" s="723"/>
      <c r="BR83" s="723"/>
      <c r="BS83" s="723"/>
      <c r="BT83" s="723"/>
      <c r="BU83" s="723"/>
      <c r="BV83" s="723"/>
      <c r="BW83" s="723"/>
      <c r="BX83" s="723"/>
      <c r="BY83" s="723"/>
      <c r="BZ83" s="723"/>
      <c r="CA83" s="723"/>
      <c r="CB83" s="723"/>
      <c r="CC83" s="723"/>
      <c r="CD83" s="723"/>
      <c r="CE83" s="723"/>
      <c r="CF83" s="723"/>
      <c r="CG83" s="723"/>
      <c r="CH83" s="723"/>
      <c r="CI83" s="723"/>
      <c r="CJ83" s="723"/>
      <c r="CK83" s="723"/>
      <c r="CL83" s="723"/>
      <c r="CM83" s="723"/>
      <c r="CN83" s="723"/>
      <c r="CO83" s="723"/>
      <c r="CP83" s="724"/>
      <c r="CZ83" s="647"/>
      <c r="DA83" s="648"/>
      <c r="DB83" s="648"/>
      <c r="DC83" s="648"/>
      <c r="DD83" s="648"/>
      <c r="DE83" s="648"/>
      <c r="DF83" s="648"/>
      <c r="DG83" s="648"/>
      <c r="DH83" s="648"/>
      <c r="DI83" s="649"/>
      <c r="DJ83" s="665"/>
      <c r="DK83" s="666"/>
      <c r="DL83" s="666"/>
      <c r="DM83" s="666"/>
      <c r="DN83" s="666"/>
      <c r="DO83" s="666"/>
      <c r="DP83" s="666"/>
      <c r="DQ83" s="666"/>
      <c r="DR83" s="666"/>
      <c r="DS83" s="666"/>
      <c r="DT83" s="666"/>
      <c r="DU83" s="666"/>
      <c r="DV83" s="666"/>
      <c r="DW83" s="666"/>
      <c r="DX83" s="666"/>
      <c r="DY83" s="666"/>
      <c r="DZ83" s="666"/>
      <c r="EA83" s="666"/>
      <c r="EB83" s="666"/>
      <c r="EC83" s="666"/>
      <c r="ED83" s="666"/>
      <c r="EE83" s="666"/>
      <c r="EF83" s="666"/>
      <c r="EG83" s="648"/>
      <c r="EH83" s="648"/>
      <c r="EI83" s="648"/>
      <c r="EJ83" s="648"/>
      <c r="EK83" s="649"/>
      <c r="EL83" s="697"/>
      <c r="EM83" s="698"/>
      <c r="EN83" s="698"/>
      <c r="EO83" s="698"/>
      <c r="EP83" s="698"/>
      <c r="EQ83" s="698"/>
      <c r="ER83" s="698"/>
      <c r="ES83" s="698"/>
      <c r="ET83" s="698"/>
      <c r="EU83" s="698"/>
      <c r="EV83" s="698"/>
      <c r="EW83" s="698"/>
      <c r="EX83" s="698"/>
      <c r="EY83" s="698"/>
      <c r="EZ83" s="698"/>
      <c r="FA83" s="698"/>
      <c r="FB83" s="698"/>
      <c r="FC83" s="698"/>
      <c r="FD83" s="698"/>
      <c r="FE83" s="698"/>
      <c r="FF83" s="698"/>
      <c r="FG83" s="698"/>
      <c r="FH83" s="698"/>
      <c r="FI83" s="698"/>
      <c r="FJ83" s="698"/>
      <c r="FK83" s="698"/>
      <c r="FL83" s="698"/>
      <c r="FM83" s="698"/>
      <c r="FN83" s="698"/>
      <c r="FO83" s="698"/>
      <c r="FP83" s="698"/>
      <c r="FQ83" s="698"/>
      <c r="FR83" s="699"/>
      <c r="FS83" s="822"/>
      <c r="FT83" s="823"/>
      <c r="FU83" s="823"/>
      <c r="FV83" s="823"/>
      <c r="FW83" s="823"/>
      <c r="FX83" s="823"/>
      <c r="FY83" s="823"/>
      <c r="FZ83" s="823"/>
      <c r="GA83" s="823"/>
      <c r="GB83" s="823"/>
      <c r="GC83" s="823"/>
      <c r="GD83" s="823"/>
      <c r="GE83" s="823"/>
      <c r="GF83" s="823"/>
      <c r="GG83" s="823"/>
      <c r="GH83" s="823"/>
      <c r="GI83" s="823"/>
      <c r="GJ83" s="823"/>
      <c r="GK83" s="823"/>
      <c r="GL83" s="824"/>
    </row>
    <row r="84" spans="4:194" ht="3" customHeight="1">
      <c r="D84" s="647"/>
      <c r="E84" s="648"/>
      <c r="F84" s="648"/>
      <c r="G84" s="648"/>
      <c r="H84" s="648"/>
      <c r="I84" s="648"/>
      <c r="J84" s="648"/>
      <c r="K84" s="648"/>
      <c r="L84" s="648"/>
      <c r="M84" s="649"/>
      <c r="N84" s="722"/>
      <c r="O84" s="723"/>
      <c r="P84" s="723"/>
      <c r="Q84" s="723"/>
      <c r="R84" s="723"/>
      <c r="S84" s="723"/>
      <c r="T84" s="723"/>
      <c r="U84" s="723"/>
      <c r="V84" s="723"/>
      <c r="W84" s="723"/>
      <c r="X84" s="723"/>
      <c r="Y84" s="723"/>
      <c r="Z84" s="723"/>
      <c r="AA84" s="723"/>
      <c r="AB84" s="723"/>
      <c r="AC84" s="723"/>
      <c r="AD84" s="723"/>
      <c r="AE84" s="723"/>
      <c r="AF84" s="723"/>
      <c r="AG84" s="723"/>
      <c r="AH84" s="723"/>
      <c r="AI84" s="723"/>
      <c r="AJ84" s="723"/>
      <c r="AK84" s="723"/>
      <c r="AL84" s="723"/>
      <c r="AM84" s="723"/>
      <c r="AN84" s="723"/>
      <c r="AO84" s="723"/>
      <c r="AP84" s="723"/>
      <c r="AQ84" s="723"/>
      <c r="AR84" s="723"/>
      <c r="AS84" s="723"/>
      <c r="AT84" s="723"/>
      <c r="AU84" s="723"/>
      <c r="AV84" s="723"/>
      <c r="AW84" s="723"/>
      <c r="AX84" s="723"/>
      <c r="AY84" s="723"/>
      <c r="AZ84" s="723"/>
      <c r="BA84" s="723"/>
      <c r="BB84" s="723"/>
      <c r="BC84" s="723"/>
      <c r="BD84" s="723"/>
      <c r="BE84" s="723"/>
      <c r="BF84" s="723"/>
      <c r="BG84" s="723"/>
      <c r="BH84" s="723"/>
      <c r="BI84" s="723"/>
      <c r="BJ84" s="723"/>
      <c r="BK84" s="723"/>
      <c r="BL84" s="723"/>
      <c r="BM84" s="723"/>
      <c r="BN84" s="723"/>
      <c r="BO84" s="723"/>
      <c r="BP84" s="723"/>
      <c r="BQ84" s="723"/>
      <c r="BR84" s="723"/>
      <c r="BS84" s="723"/>
      <c r="BT84" s="723"/>
      <c r="BU84" s="723"/>
      <c r="BV84" s="723"/>
      <c r="BW84" s="723"/>
      <c r="BX84" s="723"/>
      <c r="BY84" s="723"/>
      <c r="BZ84" s="723"/>
      <c r="CA84" s="723"/>
      <c r="CB84" s="723"/>
      <c r="CC84" s="723"/>
      <c r="CD84" s="723"/>
      <c r="CE84" s="723"/>
      <c r="CF84" s="723"/>
      <c r="CG84" s="723"/>
      <c r="CH84" s="723"/>
      <c r="CI84" s="723"/>
      <c r="CJ84" s="723"/>
      <c r="CK84" s="723"/>
      <c r="CL84" s="723"/>
      <c r="CM84" s="723"/>
      <c r="CN84" s="723"/>
      <c r="CO84" s="723"/>
      <c r="CP84" s="724"/>
      <c r="CZ84" s="650"/>
      <c r="DA84" s="651"/>
      <c r="DB84" s="651"/>
      <c r="DC84" s="651"/>
      <c r="DD84" s="651"/>
      <c r="DE84" s="651"/>
      <c r="DF84" s="651"/>
      <c r="DG84" s="651"/>
      <c r="DH84" s="651"/>
      <c r="DI84" s="652"/>
      <c r="DJ84" s="667"/>
      <c r="DK84" s="668"/>
      <c r="DL84" s="668"/>
      <c r="DM84" s="668"/>
      <c r="DN84" s="668"/>
      <c r="DO84" s="668"/>
      <c r="DP84" s="668"/>
      <c r="DQ84" s="668"/>
      <c r="DR84" s="668"/>
      <c r="DS84" s="668"/>
      <c r="DT84" s="668"/>
      <c r="DU84" s="668"/>
      <c r="DV84" s="668"/>
      <c r="DW84" s="668"/>
      <c r="DX84" s="668"/>
      <c r="DY84" s="668"/>
      <c r="DZ84" s="668"/>
      <c r="EA84" s="668"/>
      <c r="EB84" s="668"/>
      <c r="EC84" s="668"/>
      <c r="ED84" s="668"/>
      <c r="EE84" s="668"/>
      <c r="EF84" s="668"/>
      <c r="EG84" s="651"/>
      <c r="EH84" s="651"/>
      <c r="EI84" s="651"/>
      <c r="EJ84" s="651"/>
      <c r="EK84" s="652"/>
      <c r="EL84" s="700"/>
      <c r="EM84" s="701"/>
      <c r="EN84" s="701"/>
      <c r="EO84" s="701"/>
      <c r="EP84" s="701"/>
      <c r="EQ84" s="701"/>
      <c r="ER84" s="701"/>
      <c r="ES84" s="701"/>
      <c r="ET84" s="701"/>
      <c r="EU84" s="701"/>
      <c r="EV84" s="701"/>
      <c r="EW84" s="701"/>
      <c r="EX84" s="701"/>
      <c r="EY84" s="701"/>
      <c r="EZ84" s="701"/>
      <c r="FA84" s="701"/>
      <c r="FB84" s="701"/>
      <c r="FC84" s="701"/>
      <c r="FD84" s="701"/>
      <c r="FE84" s="701"/>
      <c r="FF84" s="701"/>
      <c r="FG84" s="701"/>
      <c r="FH84" s="701"/>
      <c r="FI84" s="701"/>
      <c r="FJ84" s="701"/>
      <c r="FK84" s="701"/>
      <c r="FL84" s="701"/>
      <c r="FM84" s="701"/>
      <c r="FN84" s="701"/>
      <c r="FO84" s="701"/>
      <c r="FP84" s="701"/>
      <c r="FQ84" s="701"/>
      <c r="FR84" s="702"/>
      <c r="FS84" s="825"/>
      <c r="FT84" s="826"/>
      <c r="FU84" s="826"/>
      <c r="FV84" s="826"/>
      <c r="FW84" s="826"/>
      <c r="FX84" s="826"/>
      <c r="FY84" s="826"/>
      <c r="FZ84" s="826"/>
      <c r="GA84" s="826"/>
      <c r="GB84" s="826"/>
      <c r="GC84" s="826"/>
      <c r="GD84" s="826"/>
      <c r="GE84" s="826"/>
      <c r="GF84" s="826"/>
      <c r="GG84" s="826"/>
      <c r="GH84" s="826"/>
      <c r="GI84" s="826"/>
      <c r="GJ84" s="826"/>
      <c r="GK84" s="826"/>
      <c r="GL84" s="827"/>
    </row>
    <row r="85" spans="4:194" ht="3" customHeight="1">
      <c r="D85" s="650"/>
      <c r="E85" s="651"/>
      <c r="F85" s="651"/>
      <c r="G85" s="651"/>
      <c r="H85" s="651"/>
      <c r="I85" s="651"/>
      <c r="J85" s="651"/>
      <c r="K85" s="651"/>
      <c r="L85" s="651"/>
      <c r="M85" s="652"/>
      <c r="N85" s="725"/>
      <c r="O85" s="726"/>
      <c r="P85" s="726"/>
      <c r="Q85" s="726"/>
      <c r="R85" s="726"/>
      <c r="S85" s="726"/>
      <c r="T85" s="726"/>
      <c r="U85" s="726"/>
      <c r="V85" s="726"/>
      <c r="W85" s="726"/>
      <c r="X85" s="726"/>
      <c r="Y85" s="726"/>
      <c r="Z85" s="726"/>
      <c r="AA85" s="726"/>
      <c r="AB85" s="726"/>
      <c r="AC85" s="726"/>
      <c r="AD85" s="726"/>
      <c r="AE85" s="726"/>
      <c r="AF85" s="726"/>
      <c r="AG85" s="726"/>
      <c r="AH85" s="726"/>
      <c r="AI85" s="726"/>
      <c r="AJ85" s="726"/>
      <c r="AK85" s="726"/>
      <c r="AL85" s="726"/>
      <c r="AM85" s="726"/>
      <c r="AN85" s="726"/>
      <c r="AO85" s="726"/>
      <c r="AP85" s="726"/>
      <c r="AQ85" s="726"/>
      <c r="AR85" s="726"/>
      <c r="AS85" s="726"/>
      <c r="AT85" s="726"/>
      <c r="AU85" s="726"/>
      <c r="AV85" s="726"/>
      <c r="AW85" s="726"/>
      <c r="AX85" s="726"/>
      <c r="AY85" s="726"/>
      <c r="AZ85" s="726"/>
      <c r="BA85" s="726"/>
      <c r="BB85" s="726"/>
      <c r="BC85" s="726"/>
      <c r="BD85" s="726"/>
      <c r="BE85" s="726"/>
      <c r="BF85" s="726"/>
      <c r="BG85" s="726"/>
      <c r="BH85" s="726"/>
      <c r="BI85" s="726"/>
      <c r="BJ85" s="726"/>
      <c r="BK85" s="726"/>
      <c r="BL85" s="726"/>
      <c r="BM85" s="726"/>
      <c r="BN85" s="726"/>
      <c r="BO85" s="726"/>
      <c r="BP85" s="726"/>
      <c r="BQ85" s="726"/>
      <c r="BR85" s="726"/>
      <c r="BS85" s="726"/>
      <c r="BT85" s="726"/>
      <c r="BU85" s="726"/>
      <c r="BV85" s="726"/>
      <c r="BW85" s="726"/>
      <c r="BX85" s="726"/>
      <c r="BY85" s="726"/>
      <c r="BZ85" s="726"/>
      <c r="CA85" s="726"/>
      <c r="CB85" s="726"/>
      <c r="CC85" s="726"/>
      <c r="CD85" s="726"/>
      <c r="CE85" s="726"/>
      <c r="CF85" s="726"/>
      <c r="CG85" s="726"/>
      <c r="CH85" s="726"/>
      <c r="CI85" s="726"/>
      <c r="CJ85" s="726"/>
      <c r="CK85" s="726"/>
      <c r="CL85" s="726"/>
      <c r="CM85" s="726"/>
      <c r="CN85" s="726"/>
      <c r="CO85" s="726"/>
      <c r="CP85" s="727"/>
    </row>
    <row r="86" spans="4:194" ht="3" customHeight="1">
      <c r="D86" s="644" t="s">
        <v>234</v>
      </c>
      <c r="E86" s="645"/>
      <c r="F86" s="645"/>
      <c r="G86" s="645"/>
      <c r="H86" s="645"/>
      <c r="I86" s="645"/>
      <c r="J86" s="645"/>
      <c r="K86" s="645"/>
      <c r="L86" s="645"/>
      <c r="M86" s="646"/>
      <c r="N86" s="716" t="str">
        <f>工事情報入力!C13</f>
        <v>愛知県東三河建設事務所　所長　●●　●●</v>
      </c>
      <c r="O86" s="717"/>
      <c r="P86" s="717"/>
      <c r="Q86" s="717"/>
      <c r="R86" s="717"/>
      <c r="S86" s="717"/>
      <c r="T86" s="717"/>
      <c r="U86" s="717"/>
      <c r="V86" s="717"/>
      <c r="W86" s="717"/>
      <c r="X86" s="717"/>
      <c r="Y86" s="717"/>
      <c r="Z86" s="717"/>
      <c r="AA86" s="717"/>
      <c r="AB86" s="717"/>
      <c r="AC86" s="717"/>
      <c r="AD86" s="717"/>
      <c r="AE86" s="717"/>
      <c r="AF86" s="717"/>
      <c r="AG86" s="717"/>
      <c r="AH86" s="717"/>
      <c r="AI86" s="717"/>
      <c r="AJ86" s="717"/>
      <c r="AK86" s="717"/>
      <c r="AL86" s="717"/>
      <c r="AM86" s="717"/>
      <c r="AN86" s="717"/>
      <c r="AO86" s="717"/>
      <c r="AP86" s="717"/>
      <c r="AQ86" s="717"/>
      <c r="AR86" s="717"/>
      <c r="AS86" s="717"/>
      <c r="AT86" s="717"/>
      <c r="AU86" s="717"/>
      <c r="AV86" s="717"/>
      <c r="AW86" s="717"/>
      <c r="AX86" s="717"/>
      <c r="AY86" s="717"/>
      <c r="AZ86" s="717"/>
      <c r="BA86" s="717"/>
      <c r="BB86" s="717"/>
      <c r="BC86" s="717"/>
      <c r="BD86" s="717"/>
      <c r="BE86" s="717"/>
      <c r="BF86" s="717"/>
      <c r="BG86" s="717"/>
      <c r="BH86" s="717"/>
      <c r="BI86" s="717"/>
      <c r="BJ86" s="717"/>
      <c r="BK86" s="717"/>
      <c r="BL86" s="717"/>
      <c r="BM86" s="717"/>
      <c r="BN86" s="717"/>
      <c r="BO86" s="717"/>
      <c r="BP86" s="717"/>
      <c r="BQ86" s="717"/>
      <c r="BR86" s="717"/>
      <c r="BS86" s="717"/>
      <c r="BT86" s="717"/>
      <c r="BU86" s="717"/>
      <c r="BV86" s="717"/>
      <c r="BW86" s="717"/>
      <c r="BX86" s="717"/>
      <c r="BY86" s="717"/>
      <c r="BZ86" s="717"/>
      <c r="CA86" s="717"/>
      <c r="CB86" s="717"/>
      <c r="CC86" s="717"/>
      <c r="CD86" s="717"/>
      <c r="CE86" s="717"/>
      <c r="CF86" s="717"/>
      <c r="CG86" s="717"/>
      <c r="CH86" s="717"/>
      <c r="CI86" s="717"/>
      <c r="CJ86" s="717"/>
      <c r="CK86" s="717"/>
      <c r="CL86" s="717"/>
      <c r="CM86" s="717"/>
      <c r="CN86" s="717"/>
      <c r="CO86" s="717"/>
      <c r="CP86" s="718"/>
      <c r="CZ86" s="644" t="s">
        <v>265</v>
      </c>
      <c r="DA86" s="645"/>
      <c r="DB86" s="645"/>
      <c r="DC86" s="645"/>
      <c r="DD86" s="645"/>
      <c r="DE86" s="645"/>
      <c r="DF86" s="645"/>
      <c r="DG86" s="645"/>
      <c r="DH86" s="645"/>
      <c r="DI86" s="646"/>
      <c r="DJ86" s="644" t="s">
        <v>244</v>
      </c>
      <c r="DK86" s="645"/>
      <c r="DL86" s="645"/>
      <c r="DM86" s="645"/>
      <c r="DN86" s="645"/>
      <c r="DO86" s="645"/>
      <c r="DP86" s="645"/>
      <c r="DQ86" s="645"/>
      <c r="DR86" s="646"/>
      <c r="DS86" s="645" t="s">
        <v>15</v>
      </c>
      <c r="DT86" s="645"/>
      <c r="DU86" s="645"/>
      <c r="DV86" s="645"/>
      <c r="DW86" s="645"/>
      <c r="DX86" s="645"/>
      <c r="DY86" s="645"/>
      <c r="DZ86" s="645"/>
      <c r="EA86" s="645"/>
      <c r="EB86" s="645"/>
      <c r="EC86" s="645"/>
      <c r="ED86" s="645"/>
      <c r="EE86" s="645"/>
      <c r="EF86" s="645"/>
      <c r="EG86" s="645"/>
      <c r="EH86" s="645"/>
      <c r="EI86" s="645"/>
      <c r="EJ86" s="645"/>
      <c r="EK86" s="645"/>
      <c r="EL86" s="645"/>
      <c r="EM86" s="645"/>
      <c r="EN86" s="645"/>
      <c r="EO86" s="645"/>
      <c r="EP86" s="646"/>
      <c r="EQ86" s="662" t="s">
        <v>16</v>
      </c>
      <c r="ER86" s="645"/>
      <c r="ES86" s="645"/>
      <c r="ET86" s="645"/>
      <c r="EU86" s="645"/>
      <c r="EV86" s="645"/>
      <c r="EW86" s="645"/>
      <c r="EX86" s="645"/>
      <c r="EY86" s="645"/>
      <c r="EZ86" s="645"/>
      <c r="FA86" s="645"/>
      <c r="FB86" s="645"/>
      <c r="FC86" s="645"/>
      <c r="FD86" s="645"/>
      <c r="FE86" s="645"/>
      <c r="FF86" s="645"/>
      <c r="FG86" s="645"/>
      <c r="FH86" s="645"/>
      <c r="FI86" s="645"/>
      <c r="FJ86" s="645"/>
      <c r="FK86" s="645"/>
      <c r="FL86" s="645"/>
      <c r="FM86" s="645"/>
      <c r="FN86" s="646"/>
      <c r="FO86" s="662" t="s">
        <v>13</v>
      </c>
      <c r="FP86" s="645"/>
      <c r="FQ86" s="645"/>
      <c r="FR86" s="645"/>
      <c r="FS86" s="645"/>
      <c r="FT86" s="645"/>
      <c r="FU86" s="645"/>
      <c r="FV86" s="645"/>
      <c r="FW86" s="645"/>
      <c r="FX86" s="645"/>
      <c r="FY86" s="645"/>
      <c r="FZ86" s="645"/>
      <c r="GA86" s="645"/>
      <c r="GB86" s="645"/>
      <c r="GC86" s="645"/>
      <c r="GD86" s="645"/>
      <c r="GE86" s="645"/>
      <c r="GF86" s="645"/>
      <c r="GG86" s="645"/>
      <c r="GH86" s="645"/>
      <c r="GI86" s="645"/>
      <c r="GJ86" s="645"/>
      <c r="GK86" s="645"/>
      <c r="GL86" s="646"/>
    </row>
    <row r="87" spans="4:194" ht="3" customHeight="1">
      <c r="D87" s="647"/>
      <c r="E87" s="648"/>
      <c r="F87" s="648"/>
      <c r="G87" s="648"/>
      <c r="H87" s="648"/>
      <c r="I87" s="648"/>
      <c r="J87" s="648"/>
      <c r="K87" s="648"/>
      <c r="L87" s="648"/>
      <c r="M87" s="649"/>
      <c r="N87" s="719"/>
      <c r="O87" s="720"/>
      <c r="P87" s="720"/>
      <c r="Q87" s="720"/>
      <c r="R87" s="720"/>
      <c r="S87" s="720"/>
      <c r="T87" s="720"/>
      <c r="U87" s="720"/>
      <c r="V87" s="720"/>
      <c r="W87" s="720"/>
      <c r="X87" s="720"/>
      <c r="Y87" s="720"/>
      <c r="Z87" s="720"/>
      <c r="AA87" s="720"/>
      <c r="AB87" s="720"/>
      <c r="AC87" s="720"/>
      <c r="AD87" s="720"/>
      <c r="AE87" s="720"/>
      <c r="AF87" s="720"/>
      <c r="AG87" s="720"/>
      <c r="AH87" s="720"/>
      <c r="AI87" s="720"/>
      <c r="AJ87" s="720"/>
      <c r="AK87" s="720"/>
      <c r="AL87" s="720"/>
      <c r="AM87" s="720"/>
      <c r="AN87" s="720"/>
      <c r="AO87" s="720"/>
      <c r="AP87" s="720"/>
      <c r="AQ87" s="720"/>
      <c r="AR87" s="720"/>
      <c r="AS87" s="720"/>
      <c r="AT87" s="720"/>
      <c r="AU87" s="720"/>
      <c r="AV87" s="720"/>
      <c r="AW87" s="720"/>
      <c r="AX87" s="720"/>
      <c r="AY87" s="720"/>
      <c r="AZ87" s="720"/>
      <c r="BA87" s="720"/>
      <c r="BB87" s="720"/>
      <c r="BC87" s="720"/>
      <c r="BD87" s="720"/>
      <c r="BE87" s="720"/>
      <c r="BF87" s="720"/>
      <c r="BG87" s="720"/>
      <c r="BH87" s="720"/>
      <c r="BI87" s="720"/>
      <c r="BJ87" s="720"/>
      <c r="BK87" s="720"/>
      <c r="BL87" s="720"/>
      <c r="BM87" s="720"/>
      <c r="BN87" s="720"/>
      <c r="BO87" s="720"/>
      <c r="BP87" s="720"/>
      <c r="BQ87" s="720"/>
      <c r="BR87" s="720"/>
      <c r="BS87" s="720"/>
      <c r="BT87" s="720"/>
      <c r="BU87" s="720"/>
      <c r="BV87" s="720"/>
      <c r="BW87" s="720"/>
      <c r="BX87" s="720"/>
      <c r="BY87" s="720"/>
      <c r="BZ87" s="720"/>
      <c r="CA87" s="720"/>
      <c r="CB87" s="720"/>
      <c r="CC87" s="720"/>
      <c r="CD87" s="720"/>
      <c r="CE87" s="720"/>
      <c r="CF87" s="720"/>
      <c r="CG87" s="720"/>
      <c r="CH87" s="720"/>
      <c r="CI87" s="720"/>
      <c r="CJ87" s="720"/>
      <c r="CK87" s="720"/>
      <c r="CL87" s="720"/>
      <c r="CM87" s="720"/>
      <c r="CN87" s="720"/>
      <c r="CO87" s="720"/>
      <c r="CP87" s="721"/>
      <c r="CZ87" s="647"/>
      <c r="DA87" s="648"/>
      <c r="DB87" s="648"/>
      <c r="DC87" s="648"/>
      <c r="DD87" s="648"/>
      <c r="DE87" s="648"/>
      <c r="DF87" s="648"/>
      <c r="DG87" s="648"/>
      <c r="DH87" s="648"/>
      <c r="DI87" s="649"/>
      <c r="DJ87" s="647"/>
      <c r="DK87" s="648"/>
      <c r="DL87" s="648"/>
      <c r="DM87" s="648"/>
      <c r="DN87" s="648"/>
      <c r="DO87" s="648"/>
      <c r="DP87" s="648"/>
      <c r="DQ87" s="648"/>
      <c r="DR87" s="649"/>
      <c r="DS87" s="648"/>
      <c r="DT87" s="648"/>
      <c r="DU87" s="648"/>
      <c r="DV87" s="648"/>
      <c r="DW87" s="648"/>
      <c r="DX87" s="648"/>
      <c r="DY87" s="648"/>
      <c r="DZ87" s="648"/>
      <c r="EA87" s="648"/>
      <c r="EB87" s="648"/>
      <c r="EC87" s="648"/>
      <c r="ED87" s="648"/>
      <c r="EE87" s="648"/>
      <c r="EF87" s="648"/>
      <c r="EG87" s="648"/>
      <c r="EH87" s="648"/>
      <c r="EI87" s="648"/>
      <c r="EJ87" s="648"/>
      <c r="EK87" s="648"/>
      <c r="EL87" s="648"/>
      <c r="EM87" s="648"/>
      <c r="EN87" s="648"/>
      <c r="EO87" s="648"/>
      <c r="EP87" s="649"/>
      <c r="EQ87" s="647"/>
      <c r="ER87" s="648"/>
      <c r="ES87" s="648"/>
      <c r="ET87" s="648"/>
      <c r="EU87" s="648"/>
      <c r="EV87" s="648"/>
      <c r="EW87" s="648"/>
      <c r="EX87" s="648"/>
      <c r="EY87" s="648"/>
      <c r="EZ87" s="648"/>
      <c r="FA87" s="648"/>
      <c r="FB87" s="648"/>
      <c r="FC87" s="648"/>
      <c r="FD87" s="648"/>
      <c r="FE87" s="648"/>
      <c r="FF87" s="648"/>
      <c r="FG87" s="648"/>
      <c r="FH87" s="648"/>
      <c r="FI87" s="648"/>
      <c r="FJ87" s="648"/>
      <c r="FK87" s="648"/>
      <c r="FL87" s="648"/>
      <c r="FM87" s="648"/>
      <c r="FN87" s="649"/>
      <c r="FO87" s="647"/>
      <c r="FP87" s="648"/>
      <c r="FQ87" s="648"/>
      <c r="FR87" s="648"/>
      <c r="FS87" s="648"/>
      <c r="FT87" s="648"/>
      <c r="FU87" s="648"/>
      <c r="FV87" s="648"/>
      <c r="FW87" s="648"/>
      <c r="FX87" s="648"/>
      <c r="FY87" s="648"/>
      <c r="FZ87" s="648"/>
      <c r="GA87" s="648"/>
      <c r="GB87" s="648"/>
      <c r="GC87" s="648"/>
      <c r="GD87" s="648"/>
      <c r="GE87" s="648"/>
      <c r="GF87" s="648"/>
      <c r="GG87" s="648"/>
      <c r="GH87" s="648"/>
      <c r="GI87" s="648"/>
      <c r="GJ87" s="648"/>
      <c r="GK87" s="648"/>
      <c r="GL87" s="649"/>
    </row>
    <row r="88" spans="4:194" ht="3" customHeight="1">
      <c r="D88" s="647"/>
      <c r="E88" s="648"/>
      <c r="F88" s="648"/>
      <c r="G88" s="648"/>
      <c r="H88" s="648"/>
      <c r="I88" s="648"/>
      <c r="J88" s="648"/>
      <c r="K88" s="648"/>
      <c r="L88" s="648"/>
      <c r="M88" s="649"/>
      <c r="N88" s="719"/>
      <c r="O88" s="720"/>
      <c r="P88" s="720"/>
      <c r="Q88" s="720"/>
      <c r="R88" s="720"/>
      <c r="S88" s="720"/>
      <c r="T88" s="720"/>
      <c r="U88" s="720"/>
      <c r="V88" s="720"/>
      <c r="W88" s="720"/>
      <c r="X88" s="720"/>
      <c r="Y88" s="720"/>
      <c r="Z88" s="720"/>
      <c r="AA88" s="720"/>
      <c r="AB88" s="720"/>
      <c r="AC88" s="720"/>
      <c r="AD88" s="720"/>
      <c r="AE88" s="720"/>
      <c r="AF88" s="720"/>
      <c r="AG88" s="720"/>
      <c r="AH88" s="720"/>
      <c r="AI88" s="720"/>
      <c r="AJ88" s="720"/>
      <c r="AK88" s="720"/>
      <c r="AL88" s="720"/>
      <c r="AM88" s="720"/>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0"/>
      <c r="BJ88" s="720"/>
      <c r="BK88" s="720"/>
      <c r="BL88" s="720"/>
      <c r="BM88" s="720"/>
      <c r="BN88" s="720"/>
      <c r="BO88" s="720"/>
      <c r="BP88" s="720"/>
      <c r="BQ88" s="720"/>
      <c r="BR88" s="720"/>
      <c r="BS88" s="720"/>
      <c r="BT88" s="720"/>
      <c r="BU88" s="720"/>
      <c r="BV88" s="720"/>
      <c r="BW88" s="720"/>
      <c r="BX88" s="720"/>
      <c r="BY88" s="720"/>
      <c r="BZ88" s="720"/>
      <c r="CA88" s="720"/>
      <c r="CB88" s="720"/>
      <c r="CC88" s="720"/>
      <c r="CD88" s="720"/>
      <c r="CE88" s="720"/>
      <c r="CF88" s="720"/>
      <c r="CG88" s="720"/>
      <c r="CH88" s="720"/>
      <c r="CI88" s="720"/>
      <c r="CJ88" s="720"/>
      <c r="CK88" s="720"/>
      <c r="CL88" s="720"/>
      <c r="CM88" s="720"/>
      <c r="CN88" s="720"/>
      <c r="CO88" s="720"/>
      <c r="CP88" s="721"/>
      <c r="CZ88" s="647"/>
      <c r="DA88" s="648"/>
      <c r="DB88" s="648"/>
      <c r="DC88" s="648"/>
      <c r="DD88" s="648"/>
      <c r="DE88" s="648"/>
      <c r="DF88" s="648"/>
      <c r="DG88" s="648"/>
      <c r="DH88" s="648"/>
      <c r="DI88" s="649"/>
      <c r="DJ88" s="647"/>
      <c r="DK88" s="648"/>
      <c r="DL88" s="648"/>
      <c r="DM88" s="648"/>
      <c r="DN88" s="648"/>
      <c r="DO88" s="648"/>
      <c r="DP88" s="648"/>
      <c r="DQ88" s="648"/>
      <c r="DR88" s="649"/>
      <c r="DS88" s="648"/>
      <c r="DT88" s="648"/>
      <c r="DU88" s="648"/>
      <c r="DV88" s="648"/>
      <c r="DW88" s="648"/>
      <c r="DX88" s="648"/>
      <c r="DY88" s="648"/>
      <c r="DZ88" s="648"/>
      <c r="EA88" s="648"/>
      <c r="EB88" s="648"/>
      <c r="EC88" s="648"/>
      <c r="ED88" s="648"/>
      <c r="EE88" s="648"/>
      <c r="EF88" s="648"/>
      <c r="EG88" s="648"/>
      <c r="EH88" s="648"/>
      <c r="EI88" s="648"/>
      <c r="EJ88" s="648"/>
      <c r="EK88" s="648"/>
      <c r="EL88" s="648"/>
      <c r="EM88" s="648"/>
      <c r="EN88" s="648"/>
      <c r="EO88" s="648"/>
      <c r="EP88" s="649"/>
      <c r="EQ88" s="647"/>
      <c r="ER88" s="648"/>
      <c r="ES88" s="648"/>
      <c r="ET88" s="648"/>
      <c r="EU88" s="648"/>
      <c r="EV88" s="648"/>
      <c r="EW88" s="648"/>
      <c r="EX88" s="648"/>
      <c r="EY88" s="648"/>
      <c r="EZ88" s="648"/>
      <c r="FA88" s="648"/>
      <c r="FB88" s="648"/>
      <c r="FC88" s="648"/>
      <c r="FD88" s="648"/>
      <c r="FE88" s="648"/>
      <c r="FF88" s="648"/>
      <c r="FG88" s="648"/>
      <c r="FH88" s="648"/>
      <c r="FI88" s="648"/>
      <c r="FJ88" s="648"/>
      <c r="FK88" s="648"/>
      <c r="FL88" s="648"/>
      <c r="FM88" s="648"/>
      <c r="FN88" s="649"/>
      <c r="FO88" s="647"/>
      <c r="FP88" s="648"/>
      <c r="FQ88" s="648"/>
      <c r="FR88" s="648"/>
      <c r="FS88" s="648"/>
      <c r="FT88" s="648"/>
      <c r="FU88" s="648"/>
      <c r="FV88" s="648"/>
      <c r="FW88" s="648"/>
      <c r="FX88" s="648"/>
      <c r="FY88" s="648"/>
      <c r="FZ88" s="648"/>
      <c r="GA88" s="648"/>
      <c r="GB88" s="648"/>
      <c r="GC88" s="648"/>
      <c r="GD88" s="648"/>
      <c r="GE88" s="648"/>
      <c r="GF88" s="648"/>
      <c r="GG88" s="648"/>
      <c r="GH88" s="648"/>
      <c r="GI88" s="648"/>
      <c r="GJ88" s="648"/>
      <c r="GK88" s="648"/>
      <c r="GL88" s="649"/>
    </row>
    <row r="89" spans="4:194" ht="3" customHeight="1">
      <c r="D89" s="647"/>
      <c r="E89" s="648"/>
      <c r="F89" s="648"/>
      <c r="G89" s="648"/>
      <c r="H89" s="648"/>
      <c r="I89" s="648"/>
      <c r="J89" s="648"/>
      <c r="K89" s="648"/>
      <c r="L89" s="648"/>
      <c r="M89" s="649"/>
      <c r="N89" s="719"/>
      <c r="O89" s="720"/>
      <c r="P89" s="720"/>
      <c r="Q89" s="720"/>
      <c r="R89" s="720"/>
      <c r="S89" s="720"/>
      <c r="T89" s="720"/>
      <c r="U89" s="720"/>
      <c r="V89" s="720"/>
      <c r="W89" s="720"/>
      <c r="X89" s="720"/>
      <c r="Y89" s="720"/>
      <c r="Z89" s="720"/>
      <c r="AA89" s="720"/>
      <c r="AB89" s="720"/>
      <c r="AC89" s="720"/>
      <c r="AD89" s="720"/>
      <c r="AE89" s="720"/>
      <c r="AF89" s="720"/>
      <c r="AG89" s="720"/>
      <c r="AH89" s="720"/>
      <c r="AI89" s="720"/>
      <c r="AJ89" s="720"/>
      <c r="AK89" s="720"/>
      <c r="AL89" s="720"/>
      <c r="AM89" s="720"/>
      <c r="AN89" s="720"/>
      <c r="AO89" s="720"/>
      <c r="AP89" s="720"/>
      <c r="AQ89" s="720"/>
      <c r="AR89" s="720"/>
      <c r="AS89" s="720"/>
      <c r="AT89" s="720"/>
      <c r="AU89" s="720"/>
      <c r="AV89" s="720"/>
      <c r="AW89" s="720"/>
      <c r="AX89" s="720"/>
      <c r="AY89" s="720"/>
      <c r="AZ89" s="720"/>
      <c r="BA89" s="720"/>
      <c r="BB89" s="720"/>
      <c r="BC89" s="720"/>
      <c r="BD89" s="720"/>
      <c r="BE89" s="720"/>
      <c r="BF89" s="720"/>
      <c r="BG89" s="720"/>
      <c r="BH89" s="720"/>
      <c r="BI89" s="720"/>
      <c r="BJ89" s="720"/>
      <c r="BK89" s="720"/>
      <c r="BL89" s="720"/>
      <c r="BM89" s="720"/>
      <c r="BN89" s="720"/>
      <c r="BO89" s="720"/>
      <c r="BP89" s="720"/>
      <c r="BQ89" s="720"/>
      <c r="BR89" s="720"/>
      <c r="BS89" s="720"/>
      <c r="BT89" s="720"/>
      <c r="BU89" s="720"/>
      <c r="BV89" s="720"/>
      <c r="BW89" s="720"/>
      <c r="BX89" s="720"/>
      <c r="BY89" s="720"/>
      <c r="BZ89" s="720"/>
      <c r="CA89" s="720"/>
      <c r="CB89" s="720"/>
      <c r="CC89" s="720"/>
      <c r="CD89" s="720"/>
      <c r="CE89" s="720"/>
      <c r="CF89" s="720"/>
      <c r="CG89" s="720"/>
      <c r="CH89" s="720"/>
      <c r="CI89" s="720"/>
      <c r="CJ89" s="720"/>
      <c r="CK89" s="720"/>
      <c r="CL89" s="720"/>
      <c r="CM89" s="720"/>
      <c r="CN89" s="720"/>
      <c r="CO89" s="720"/>
      <c r="CP89" s="721"/>
      <c r="CZ89" s="647"/>
      <c r="DA89" s="648"/>
      <c r="DB89" s="648"/>
      <c r="DC89" s="648"/>
      <c r="DD89" s="648"/>
      <c r="DE89" s="648"/>
      <c r="DF89" s="648"/>
      <c r="DG89" s="648"/>
      <c r="DH89" s="648"/>
      <c r="DI89" s="649"/>
      <c r="DJ89" s="647"/>
      <c r="DK89" s="648"/>
      <c r="DL89" s="648"/>
      <c r="DM89" s="648"/>
      <c r="DN89" s="648"/>
      <c r="DO89" s="648"/>
      <c r="DP89" s="648"/>
      <c r="DQ89" s="648"/>
      <c r="DR89" s="649"/>
      <c r="DS89" s="648"/>
      <c r="DT89" s="648"/>
      <c r="DU89" s="648"/>
      <c r="DV89" s="648"/>
      <c r="DW89" s="648"/>
      <c r="DX89" s="648"/>
      <c r="DY89" s="648"/>
      <c r="DZ89" s="648"/>
      <c r="EA89" s="648"/>
      <c r="EB89" s="648"/>
      <c r="EC89" s="648"/>
      <c r="ED89" s="648"/>
      <c r="EE89" s="648"/>
      <c r="EF89" s="648"/>
      <c r="EG89" s="648"/>
      <c r="EH89" s="648"/>
      <c r="EI89" s="648"/>
      <c r="EJ89" s="648"/>
      <c r="EK89" s="648"/>
      <c r="EL89" s="648"/>
      <c r="EM89" s="648"/>
      <c r="EN89" s="648"/>
      <c r="EO89" s="648"/>
      <c r="EP89" s="649"/>
      <c r="EQ89" s="647"/>
      <c r="ER89" s="648"/>
      <c r="ES89" s="648"/>
      <c r="ET89" s="648"/>
      <c r="EU89" s="648"/>
      <c r="EV89" s="648"/>
      <c r="EW89" s="648"/>
      <c r="EX89" s="648"/>
      <c r="EY89" s="648"/>
      <c r="EZ89" s="648"/>
      <c r="FA89" s="648"/>
      <c r="FB89" s="648"/>
      <c r="FC89" s="648"/>
      <c r="FD89" s="648"/>
      <c r="FE89" s="648"/>
      <c r="FF89" s="648"/>
      <c r="FG89" s="648"/>
      <c r="FH89" s="648"/>
      <c r="FI89" s="648"/>
      <c r="FJ89" s="648"/>
      <c r="FK89" s="648"/>
      <c r="FL89" s="648"/>
      <c r="FM89" s="648"/>
      <c r="FN89" s="649"/>
      <c r="FO89" s="647"/>
      <c r="FP89" s="648"/>
      <c r="FQ89" s="648"/>
      <c r="FR89" s="648"/>
      <c r="FS89" s="648"/>
      <c r="FT89" s="648"/>
      <c r="FU89" s="648"/>
      <c r="FV89" s="648"/>
      <c r="FW89" s="648"/>
      <c r="FX89" s="648"/>
      <c r="FY89" s="648"/>
      <c r="FZ89" s="648"/>
      <c r="GA89" s="648"/>
      <c r="GB89" s="648"/>
      <c r="GC89" s="648"/>
      <c r="GD89" s="648"/>
      <c r="GE89" s="648"/>
      <c r="GF89" s="648"/>
      <c r="GG89" s="648"/>
      <c r="GH89" s="648"/>
      <c r="GI89" s="648"/>
      <c r="GJ89" s="648"/>
      <c r="GK89" s="648"/>
      <c r="GL89" s="649"/>
    </row>
    <row r="90" spans="4:194" ht="3" customHeight="1">
      <c r="D90" s="647"/>
      <c r="E90" s="648"/>
      <c r="F90" s="648"/>
      <c r="G90" s="648"/>
      <c r="H90" s="648"/>
      <c r="I90" s="648"/>
      <c r="J90" s="648"/>
      <c r="K90" s="648"/>
      <c r="L90" s="648"/>
      <c r="M90" s="649"/>
      <c r="N90" s="719"/>
      <c r="O90" s="720"/>
      <c r="P90" s="720"/>
      <c r="Q90" s="720"/>
      <c r="R90" s="720"/>
      <c r="S90" s="720"/>
      <c r="T90" s="720"/>
      <c r="U90" s="720"/>
      <c r="V90" s="720"/>
      <c r="W90" s="720"/>
      <c r="X90" s="720"/>
      <c r="Y90" s="720"/>
      <c r="Z90" s="720"/>
      <c r="AA90" s="720"/>
      <c r="AB90" s="720"/>
      <c r="AC90" s="720"/>
      <c r="AD90" s="720"/>
      <c r="AE90" s="720"/>
      <c r="AF90" s="720"/>
      <c r="AG90" s="720"/>
      <c r="AH90" s="720"/>
      <c r="AI90" s="720"/>
      <c r="AJ90" s="720"/>
      <c r="AK90" s="720"/>
      <c r="AL90" s="720"/>
      <c r="AM90" s="720"/>
      <c r="AN90" s="720"/>
      <c r="AO90" s="720"/>
      <c r="AP90" s="720"/>
      <c r="AQ90" s="720"/>
      <c r="AR90" s="720"/>
      <c r="AS90" s="720"/>
      <c r="AT90" s="720"/>
      <c r="AU90" s="720"/>
      <c r="AV90" s="720"/>
      <c r="AW90" s="720"/>
      <c r="AX90" s="720"/>
      <c r="AY90" s="720"/>
      <c r="AZ90" s="720"/>
      <c r="BA90" s="720"/>
      <c r="BB90" s="720"/>
      <c r="BC90" s="720"/>
      <c r="BD90" s="720"/>
      <c r="BE90" s="720"/>
      <c r="BF90" s="720"/>
      <c r="BG90" s="720"/>
      <c r="BH90" s="720"/>
      <c r="BI90" s="720"/>
      <c r="BJ90" s="720"/>
      <c r="BK90" s="720"/>
      <c r="BL90" s="720"/>
      <c r="BM90" s="720"/>
      <c r="BN90" s="720"/>
      <c r="BO90" s="720"/>
      <c r="BP90" s="720"/>
      <c r="BQ90" s="720"/>
      <c r="BR90" s="720"/>
      <c r="BS90" s="720"/>
      <c r="BT90" s="720"/>
      <c r="BU90" s="720"/>
      <c r="BV90" s="720"/>
      <c r="BW90" s="720"/>
      <c r="BX90" s="720"/>
      <c r="BY90" s="720"/>
      <c r="BZ90" s="720"/>
      <c r="CA90" s="720"/>
      <c r="CB90" s="720"/>
      <c r="CC90" s="720"/>
      <c r="CD90" s="720"/>
      <c r="CE90" s="720"/>
      <c r="CF90" s="720"/>
      <c r="CG90" s="720"/>
      <c r="CH90" s="720"/>
      <c r="CI90" s="720"/>
      <c r="CJ90" s="720"/>
      <c r="CK90" s="720"/>
      <c r="CL90" s="720"/>
      <c r="CM90" s="720"/>
      <c r="CN90" s="720"/>
      <c r="CO90" s="720"/>
      <c r="CP90" s="721"/>
      <c r="CZ90" s="647"/>
      <c r="DA90" s="648"/>
      <c r="DB90" s="648"/>
      <c r="DC90" s="648"/>
      <c r="DD90" s="648"/>
      <c r="DE90" s="648"/>
      <c r="DF90" s="648"/>
      <c r="DG90" s="648"/>
      <c r="DH90" s="648"/>
      <c r="DI90" s="649"/>
      <c r="DJ90" s="647"/>
      <c r="DK90" s="648"/>
      <c r="DL90" s="648"/>
      <c r="DM90" s="648"/>
      <c r="DN90" s="648"/>
      <c r="DO90" s="648"/>
      <c r="DP90" s="648"/>
      <c r="DQ90" s="648"/>
      <c r="DR90" s="649"/>
      <c r="DS90" s="651"/>
      <c r="DT90" s="651"/>
      <c r="DU90" s="651"/>
      <c r="DV90" s="651"/>
      <c r="DW90" s="651"/>
      <c r="DX90" s="651"/>
      <c r="DY90" s="651"/>
      <c r="DZ90" s="651"/>
      <c r="EA90" s="651"/>
      <c r="EB90" s="651"/>
      <c r="EC90" s="651"/>
      <c r="ED90" s="651"/>
      <c r="EE90" s="651"/>
      <c r="EF90" s="651"/>
      <c r="EG90" s="651"/>
      <c r="EH90" s="651"/>
      <c r="EI90" s="651"/>
      <c r="EJ90" s="651"/>
      <c r="EK90" s="651"/>
      <c r="EL90" s="651"/>
      <c r="EM90" s="651"/>
      <c r="EN90" s="651"/>
      <c r="EO90" s="651"/>
      <c r="EP90" s="652"/>
      <c r="EQ90" s="647"/>
      <c r="ER90" s="648"/>
      <c r="ES90" s="648"/>
      <c r="ET90" s="648"/>
      <c r="EU90" s="648"/>
      <c r="EV90" s="648"/>
      <c r="EW90" s="648"/>
      <c r="EX90" s="648"/>
      <c r="EY90" s="648"/>
      <c r="EZ90" s="648"/>
      <c r="FA90" s="648"/>
      <c r="FB90" s="648"/>
      <c r="FC90" s="648"/>
      <c r="FD90" s="648"/>
      <c r="FE90" s="648"/>
      <c r="FF90" s="648"/>
      <c r="FG90" s="648"/>
      <c r="FH90" s="648"/>
      <c r="FI90" s="648"/>
      <c r="FJ90" s="648"/>
      <c r="FK90" s="648"/>
      <c r="FL90" s="648"/>
      <c r="FM90" s="648"/>
      <c r="FN90" s="649"/>
      <c r="FO90" s="647"/>
      <c r="FP90" s="648"/>
      <c r="FQ90" s="648"/>
      <c r="FR90" s="648"/>
      <c r="FS90" s="648"/>
      <c r="FT90" s="648"/>
      <c r="FU90" s="648"/>
      <c r="FV90" s="648"/>
      <c r="FW90" s="648"/>
      <c r="FX90" s="648"/>
      <c r="FY90" s="648"/>
      <c r="FZ90" s="648"/>
      <c r="GA90" s="648"/>
      <c r="GB90" s="648"/>
      <c r="GC90" s="648"/>
      <c r="GD90" s="648"/>
      <c r="GE90" s="648"/>
      <c r="GF90" s="648"/>
      <c r="GG90" s="648"/>
      <c r="GH90" s="648"/>
      <c r="GI90" s="648"/>
      <c r="GJ90" s="648"/>
      <c r="GK90" s="648"/>
      <c r="GL90" s="649"/>
    </row>
    <row r="91" spans="4:194" ht="3" customHeight="1">
      <c r="D91" s="647"/>
      <c r="E91" s="648"/>
      <c r="F91" s="648"/>
      <c r="G91" s="648"/>
      <c r="H91" s="648"/>
      <c r="I91" s="648"/>
      <c r="J91" s="648"/>
      <c r="K91" s="648"/>
      <c r="L91" s="648"/>
      <c r="M91" s="649"/>
      <c r="N91" s="719"/>
      <c r="O91" s="720"/>
      <c r="P91" s="720"/>
      <c r="Q91" s="720"/>
      <c r="R91" s="720"/>
      <c r="S91" s="720"/>
      <c r="T91" s="720"/>
      <c r="U91" s="720"/>
      <c r="V91" s="720"/>
      <c r="W91" s="720"/>
      <c r="X91" s="720"/>
      <c r="Y91" s="720"/>
      <c r="Z91" s="720"/>
      <c r="AA91" s="720"/>
      <c r="AB91" s="720"/>
      <c r="AC91" s="720"/>
      <c r="AD91" s="720"/>
      <c r="AE91" s="720"/>
      <c r="AF91" s="720"/>
      <c r="AG91" s="720"/>
      <c r="AH91" s="720"/>
      <c r="AI91" s="720"/>
      <c r="AJ91" s="720"/>
      <c r="AK91" s="720"/>
      <c r="AL91" s="720"/>
      <c r="AM91" s="720"/>
      <c r="AN91" s="720"/>
      <c r="AO91" s="720"/>
      <c r="AP91" s="720"/>
      <c r="AQ91" s="720"/>
      <c r="AR91" s="720"/>
      <c r="AS91" s="720"/>
      <c r="AT91" s="720"/>
      <c r="AU91" s="720"/>
      <c r="AV91" s="720"/>
      <c r="AW91" s="720"/>
      <c r="AX91" s="720"/>
      <c r="AY91" s="720"/>
      <c r="AZ91" s="720"/>
      <c r="BA91" s="720"/>
      <c r="BB91" s="720"/>
      <c r="BC91" s="720"/>
      <c r="BD91" s="720"/>
      <c r="BE91" s="720"/>
      <c r="BF91" s="720"/>
      <c r="BG91" s="720"/>
      <c r="BH91" s="720"/>
      <c r="BI91" s="720"/>
      <c r="BJ91" s="720"/>
      <c r="BK91" s="720"/>
      <c r="BL91" s="720"/>
      <c r="BM91" s="720"/>
      <c r="BN91" s="720"/>
      <c r="BO91" s="720"/>
      <c r="BP91" s="720"/>
      <c r="BQ91" s="720"/>
      <c r="BR91" s="720"/>
      <c r="BS91" s="720"/>
      <c r="BT91" s="720"/>
      <c r="BU91" s="720"/>
      <c r="BV91" s="720"/>
      <c r="BW91" s="720"/>
      <c r="BX91" s="720"/>
      <c r="BY91" s="720"/>
      <c r="BZ91" s="720"/>
      <c r="CA91" s="720"/>
      <c r="CB91" s="720"/>
      <c r="CC91" s="720"/>
      <c r="CD91" s="720"/>
      <c r="CE91" s="720"/>
      <c r="CF91" s="720"/>
      <c r="CG91" s="720"/>
      <c r="CH91" s="720"/>
      <c r="CI91" s="720"/>
      <c r="CJ91" s="720"/>
      <c r="CK91" s="720"/>
      <c r="CL91" s="720"/>
      <c r="CM91" s="720"/>
      <c r="CN91" s="720"/>
      <c r="CO91" s="720"/>
      <c r="CP91" s="721"/>
      <c r="CZ91" s="647"/>
      <c r="DA91" s="648"/>
      <c r="DB91" s="648"/>
      <c r="DC91" s="648"/>
      <c r="DD91" s="648"/>
      <c r="DE91" s="648"/>
      <c r="DF91" s="648"/>
      <c r="DG91" s="648"/>
      <c r="DH91" s="648"/>
      <c r="DI91" s="649"/>
      <c r="DJ91" s="647"/>
      <c r="DK91" s="648"/>
      <c r="DL91" s="648"/>
      <c r="DM91" s="648"/>
      <c r="DN91" s="648"/>
      <c r="DO91" s="648"/>
      <c r="DP91" s="648"/>
      <c r="DQ91" s="648"/>
      <c r="DR91" s="649"/>
      <c r="DS91" s="818" t="str">
        <f>工事情報入力!C43</f>
        <v/>
      </c>
      <c r="DT91" s="695"/>
      <c r="DU91" s="695"/>
      <c r="DV91" s="695"/>
      <c r="DW91" s="695"/>
      <c r="DX91" s="695"/>
      <c r="DY91" s="695"/>
      <c r="DZ91" s="695"/>
      <c r="EA91" s="695"/>
      <c r="EB91" s="695"/>
      <c r="EC91" s="695"/>
      <c r="ED91" s="695"/>
      <c r="EE91" s="695"/>
      <c r="EF91" s="695"/>
      <c r="EG91" s="695"/>
      <c r="EH91" s="695"/>
      <c r="EI91" s="695"/>
      <c r="EJ91" s="695"/>
      <c r="EK91" s="695"/>
      <c r="EL91" s="695"/>
      <c r="EM91" s="695"/>
      <c r="EN91" s="695"/>
      <c r="EO91" s="695"/>
      <c r="EP91" s="695"/>
      <c r="EQ91" s="808" t="str">
        <f>工事情報入力!C45</f>
        <v/>
      </c>
      <c r="ER91" s="695"/>
      <c r="ES91" s="695"/>
      <c r="ET91" s="695"/>
      <c r="EU91" s="695"/>
      <c r="EV91" s="695"/>
      <c r="EW91" s="695"/>
      <c r="EX91" s="695"/>
      <c r="EY91" s="695"/>
      <c r="EZ91" s="695"/>
      <c r="FA91" s="695"/>
      <c r="FB91" s="695"/>
      <c r="FC91" s="695"/>
      <c r="FD91" s="695"/>
      <c r="FE91" s="695"/>
      <c r="FF91" s="695"/>
      <c r="FG91" s="695"/>
      <c r="FH91" s="695"/>
      <c r="FI91" s="695"/>
      <c r="FJ91" s="695"/>
      <c r="FK91" s="695"/>
      <c r="FL91" s="695"/>
      <c r="FM91" s="695"/>
      <c r="FN91" s="696"/>
      <c r="FO91" s="808" t="str">
        <f>工事情報入力!C47</f>
        <v/>
      </c>
      <c r="FP91" s="695"/>
      <c r="FQ91" s="695"/>
      <c r="FR91" s="695"/>
      <c r="FS91" s="695"/>
      <c r="FT91" s="695"/>
      <c r="FU91" s="695"/>
      <c r="FV91" s="695"/>
      <c r="FW91" s="695"/>
      <c r="FX91" s="695"/>
      <c r="FY91" s="695"/>
      <c r="FZ91" s="695"/>
      <c r="GA91" s="695"/>
      <c r="GB91" s="695"/>
      <c r="GC91" s="695"/>
      <c r="GD91" s="695"/>
      <c r="GE91" s="695"/>
      <c r="GF91" s="695"/>
      <c r="GG91" s="695"/>
      <c r="GH91" s="695"/>
      <c r="GI91" s="695"/>
      <c r="GJ91" s="695"/>
      <c r="GK91" s="695"/>
      <c r="GL91" s="696"/>
    </row>
    <row r="92" spans="4:194" ht="3" customHeight="1">
      <c r="D92" s="647"/>
      <c r="E92" s="648"/>
      <c r="F92" s="648"/>
      <c r="G92" s="648"/>
      <c r="H92" s="648"/>
      <c r="I92" s="648"/>
      <c r="J92" s="648"/>
      <c r="K92" s="648"/>
      <c r="L92" s="648"/>
      <c r="M92" s="649"/>
      <c r="N92" s="719"/>
      <c r="O92" s="720"/>
      <c r="P92" s="720"/>
      <c r="Q92" s="720"/>
      <c r="R92" s="720"/>
      <c r="S92" s="720"/>
      <c r="T92" s="720"/>
      <c r="U92" s="720"/>
      <c r="V92" s="720"/>
      <c r="W92" s="720"/>
      <c r="X92" s="720"/>
      <c r="Y92" s="720"/>
      <c r="Z92" s="720"/>
      <c r="AA92" s="720"/>
      <c r="AB92" s="720"/>
      <c r="AC92" s="720"/>
      <c r="AD92" s="720"/>
      <c r="AE92" s="720"/>
      <c r="AF92" s="720"/>
      <c r="AG92" s="720"/>
      <c r="AH92" s="720"/>
      <c r="AI92" s="720"/>
      <c r="AJ92" s="720"/>
      <c r="AK92" s="720"/>
      <c r="AL92" s="720"/>
      <c r="AM92" s="720"/>
      <c r="AN92" s="720"/>
      <c r="AO92" s="720"/>
      <c r="AP92" s="720"/>
      <c r="AQ92" s="720"/>
      <c r="AR92" s="720"/>
      <c r="AS92" s="720"/>
      <c r="AT92" s="720"/>
      <c r="AU92" s="720"/>
      <c r="AV92" s="720"/>
      <c r="AW92" s="720"/>
      <c r="AX92" s="720"/>
      <c r="AY92" s="720"/>
      <c r="AZ92" s="720"/>
      <c r="BA92" s="720"/>
      <c r="BB92" s="720"/>
      <c r="BC92" s="720"/>
      <c r="BD92" s="720"/>
      <c r="BE92" s="720"/>
      <c r="BF92" s="720"/>
      <c r="BG92" s="720"/>
      <c r="BH92" s="720"/>
      <c r="BI92" s="720"/>
      <c r="BJ92" s="720"/>
      <c r="BK92" s="720"/>
      <c r="BL92" s="720"/>
      <c r="BM92" s="720"/>
      <c r="BN92" s="720"/>
      <c r="BO92" s="720"/>
      <c r="BP92" s="720"/>
      <c r="BQ92" s="720"/>
      <c r="BR92" s="720"/>
      <c r="BS92" s="720"/>
      <c r="BT92" s="720"/>
      <c r="BU92" s="720"/>
      <c r="BV92" s="720"/>
      <c r="BW92" s="720"/>
      <c r="BX92" s="720"/>
      <c r="BY92" s="720"/>
      <c r="BZ92" s="720"/>
      <c r="CA92" s="720"/>
      <c r="CB92" s="720"/>
      <c r="CC92" s="720"/>
      <c r="CD92" s="720"/>
      <c r="CE92" s="720"/>
      <c r="CF92" s="720"/>
      <c r="CG92" s="720"/>
      <c r="CH92" s="720"/>
      <c r="CI92" s="720"/>
      <c r="CJ92" s="720"/>
      <c r="CK92" s="720"/>
      <c r="CL92" s="720"/>
      <c r="CM92" s="720"/>
      <c r="CN92" s="720"/>
      <c r="CO92" s="720"/>
      <c r="CP92" s="721"/>
      <c r="CZ92" s="647"/>
      <c r="DA92" s="648"/>
      <c r="DB92" s="648"/>
      <c r="DC92" s="648"/>
      <c r="DD92" s="648"/>
      <c r="DE92" s="648"/>
      <c r="DF92" s="648"/>
      <c r="DG92" s="648"/>
      <c r="DH92" s="648"/>
      <c r="DI92" s="649"/>
      <c r="DJ92" s="647"/>
      <c r="DK92" s="648"/>
      <c r="DL92" s="648"/>
      <c r="DM92" s="648"/>
      <c r="DN92" s="648"/>
      <c r="DO92" s="648"/>
      <c r="DP92" s="648"/>
      <c r="DQ92" s="648"/>
      <c r="DR92" s="649"/>
      <c r="DS92" s="698"/>
      <c r="DT92" s="698"/>
      <c r="DU92" s="698"/>
      <c r="DV92" s="698"/>
      <c r="DW92" s="698"/>
      <c r="DX92" s="698"/>
      <c r="DY92" s="698"/>
      <c r="DZ92" s="698"/>
      <c r="EA92" s="698"/>
      <c r="EB92" s="698"/>
      <c r="EC92" s="698"/>
      <c r="ED92" s="698"/>
      <c r="EE92" s="698"/>
      <c r="EF92" s="698"/>
      <c r="EG92" s="698"/>
      <c r="EH92" s="698"/>
      <c r="EI92" s="698"/>
      <c r="EJ92" s="698"/>
      <c r="EK92" s="698"/>
      <c r="EL92" s="698"/>
      <c r="EM92" s="698"/>
      <c r="EN92" s="698"/>
      <c r="EO92" s="698"/>
      <c r="EP92" s="698"/>
      <c r="EQ92" s="697"/>
      <c r="ER92" s="698"/>
      <c r="ES92" s="698"/>
      <c r="ET92" s="698"/>
      <c r="EU92" s="698"/>
      <c r="EV92" s="698"/>
      <c r="EW92" s="698"/>
      <c r="EX92" s="698"/>
      <c r="EY92" s="698"/>
      <c r="EZ92" s="698"/>
      <c r="FA92" s="698"/>
      <c r="FB92" s="698"/>
      <c r="FC92" s="698"/>
      <c r="FD92" s="698"/>
      <c r="FE92" s="698"/>
      <c r="FF92" s="698"/>
      <c r="FG92" s="698"/>
      <c r="FH92" s="698"/>
      <c r="FI92" s="698"/>
      <c r="FJ92" s="698"/>
      <c r="FK92" s="698"/>
      <c r="FL92" s="698"/>
      <c r="FM92" s="698"/>
      <c r="FN92" s="699"/>
      <c r="FO92" s="697"/>
      <c r="FP92" s="698"/>
      <c r="FQ92" s="698"/>
      <c r="FR92" s="698"/>
      <c r="FS92" s="698"/>
      <c r="FT92" s="698"/>
      <c r="FU92" s="698"/>
      <c r="FV92" s="698"/>
      <c r="FW92" s="698"/>
      <c r="FX92" s="698"/>
      <c r="FY92" s="698"/>
      <c r="FZ92" s="698"/>
      <c r="GA92" s="698"/>
      <c r="GB92" s="698"/>
      <c r="GC92" s="698"/>
      <c r="GD92" s="698"/>
      <c r="GE92" s="698"/>
      <c r="GF92" s="698"/>
      <c r="GG92" s="698"/>
      <c r="GH92" s="698"/>
      <c r="GI92" s="698"/>
      <c r="GJ92" s="698"/>
      <c r="GK92" s="698"/>
      <c r="GL92" s="699"/>
    </row>
    <row r="93" spans="4:194" ht="3" customHeight="1">
      <c r="D93" s="647"/>
      <c r="E93" s="648"/>
      <c r="F93" s="648"/>
      <c r="G93" s="648"/>
      <c r="H93" s="648"/>
      <c r="I93" s="648"/>
      <c r="J93" s="648"/>
      <c r="K93" s="648"/>
      <c r="L93" s="648"/>
      <c r="M93" s="649"/>
      <c r="N93" s="728" t="str">
        <f>工事情報入力!C14</f>
        <v>〒440-0801　愛知県豊橋市今橋町6</v>
      </c>
      <c r="O93" s="720"/>
      <c r="P93" s="720"/>
      <c r="Q93" s="720"/>
      <c r="R93" s="720"/>
      <c r="S93" s="720"/>
      <c r="T93" s="720"/>
      <c r="U93" s="720"/>
      <c r="V93" s="720"/>
      <c r="W93" s="720"/>
      <c r="X93" s="720"/>
      <c r="Y93" s="720"/>
      <c r="Z93" s="720"/>
      <c r="AA93" s="720"/>
      <c r="AB93" s="720"/>
      <c r="AC93" s="720"/>
      <c r="AD93" s="720"/>
      <c r="AE93" s="720"/>
      <c r="AF93" s="720"/>
      <c r="AG93" s="720"/>
      <c r="AH93" s="720"/>
      <c r="AI93" s="720"/>
      <c r="AJ93" s="720"/>
      <c r="AK93" s="720"/>
      <c r="AL93" s="720"/>
      <c r="AM93" s="720"/>
      <c r="AN93" s="720"/>
      <c r="AO93" s="720"/>
      <c r="AP93" s="720"/>
      <c r="AQ93" s="720"/>
      <c r="AR93" s="720"/>
      <c r="AS93" s="720"/>
      <c r="AT93" s="720"/>
      <c r="AU93" s="720"/>
      <c r="AV93" s="720"/>
      <c r="AW93" s="720"/>
      <c r="AX93" s="720"/>
      <c r="AY93" s="720"/>
      <c r="AZ93" s="720"/>
      <c r="BA93" s="720"/>
      <c r="BB93" s="720"/>
      <c r="BC93" s="720"/>
      <c r="BD93" s="720"/>
      <c r="BE93" s="720"/>
      <c r="BF93" s="720"/>
      <c r="BG93" s="720"/>
      <c r="BH93" s="720"/>
      <c r="BI93" s="720"/>
      <c r="BJ93" s="720"/>
      <c r="BK93" s="720"/>
      <c r="BL93" s="720"/>
      <c r="BM93" s="720"/>
      <c r="BN93" s="720"/>
      <c r="BO93" s="720"/>
      <c r="BP93" s="720"/>
      <c r="BQ93" s="720"/>
      <c r="BR93" s="720"/>
      <c r="BS93" s="720"/>
      <c r="BT93" s="720"/>
      <c r="BU93" s="720"/>
      <c r="BV93" s="720"/>
      <c r="BW93" s="720"/>
      <c r="BX93" s="720"/>
      <c r="BY93" s="720"/>
      <c r="BZ93" s="720"/>
      <c r="CA93" s="720"/>
      <c r="CB93" s="720"/>
      <c r="CC93" s="720"/>
      <c r="CD93" s="720"/>
      <c r="CE93" s="720"/>
      <c r="CF93" s="720"/>
      <c r="CG93" s="720"/>
      <c r="CH93" s="720"/>
      <c r="CI93" s="720"/>
      <c r="CJ93" s="720"/>
      <c r="CK93" s="720"/>
      <c r="CL93" s="720"/>
      <c r="CM93" s="720"/>
      <c r="CN93" s="720"/>
      <c r="CO93" s="720"/>
      <c r="CP93" s="721"/>
      <c r="CZ93" s="647"/>
      <c r="DA93" s="648"/>
      <c r="DB93" s="648"/>
      <c r="DC93" s="648"/>
      <c r="DD93" s="648"/>
      <c r="DE93" s="648"/>
      <c r="DF93" s="648"/>
      <c r="DG93" s="648"/>
      <c r="DH93" s="648"/>
      <c r="DI93" s="649"/>
      <c r="DJ93" s="647"/>
      <c r="DK93" s="648"/>
      <c r="DL93" s="648"/>
      <c r="DM93" s="648"/>
      <c r="DN93" s="648"/>
      <c r="DO93" s="648"/>
      <c r="DP93" s="648"/>
      <c r="DQ93" s="648"/>
      <c r="DR93" s="649"/>
      <c r="DS93" s="698"/>
      <c r="DT93" s="698"/>
      <c r="DU93" s="698"/>
      <c r="DV93" s="698"/>
      <c r="DW93" s="698"/>
      <c r="DX93" s="698"/>
      <c r="DY93" s="698"/>
      <c r="DZ93" s="698"/>
      <c r="EA93" s="698"/>
      <c r="EB93" s="698"/>
      <c r="EC93" s="698"/>
      <c r="ED93" s="698"/>
      <c r="EE93" s="698"/>
      <c r="EF93" s="698"/>
      <c r="EG93" s="698"/>
      <c r="EH93" s="698"/>
      <c r="EI93" s="698"/>
      <c r="EJ93" s="698"/>
      <c r="EK93" s="698"/>
      <c r="EL93" s="698"/>
      <c r="EM93" s="698"/>
      <c r="EN93" s="698"/>
      <c r="EO93" s="698"/>
      <c r="EP93" s="698"/>
      <c r="EQ93" s="697"/>
      <c r="ER93" s="698"/>
      <c r="ES93" s="698"/>
      <c r="ET93" s="698"/>
      <c r="EU93" s="698"/>
      <c r="EV93" s="698"/>
      <c r="EW93" s="698"/>
      <c r="EX93" s="698"/>
      <c r="EY93" s="698"/>
      <c r="EZ93" s="698"/>
      <c r="FA93" s="698"/>
      <c r="FB93" s="698"/>
      <c r="FC93" s="698"/>
      <c r="FD93" s="698"/>
      <c r="FE93" s="698"/>
      <c r="FF93" s="698"/>
      <c r="FG93" s="698"/>
      <c r="FH93" s="698"/>
      <c r="FI93" s="698"/>
      <c r="FJ93" s="698"/>
      <c r="FK93" s="698"/>
      <c r="FL93" s="698"/>
      <c r="FM93" s="698"/>
      <c r="FN93" s="699"/>
      <c r="FO93" s="697"/>
      <c r="FP93" s="698"/>
      <c r="FQ93" s="698"/>
      <c r="FR93" s="698"/>
      <c r="FS93" s="698"/>
      <c r="FT93" s="698"/>
      <c r="FU93" s="698"/>
      <c r="FV93" s="698"/>
      <c r="FW93" s="698"/>
      <c r="FX93" s="698"/>
      <c r="FY93" s="698"/>
      <c r="FZ93" s="698"/>
      <c r="GA93" s="698"/>
      <c r="GB93" s="698"/>
      <c r="GC93" s="698"/>
      <c r="GD93" s="698"/>
      <c r="GE93" s="698"/>
      <c r="GF93" s="698"/>
      <c r="GG93" s="698"/>
      <c r="GH93" s="698"/>
      <c r="GI93" s="698"/>
      <c r="GJ93" s="698"/>
      <c r="GK93" s="698"/>
      <c r="GL93" s="699"/>
    </row>
    <row r="94" spans="4:194" ht="3" customHeight="1">
      <c r="D94" s="647"/>
      <c r="E94" s="648"/>
      <c r="F94" s="648"/>
      <c r="G94" s="648"/>
      <c r="H94" s="648"/>
      <c r="I94" s="648"/>
      <c r="J94" s="648"/>
      <c r="K94" s="648"/>
      <c r="L94" s="648"/>
      <c r="M94" s="649"/>
      <c r="N94" s="719"/>
      <c r="O94" s="720"/>
      <c r="P94" s="720"/>
      <c r="Q94" s="720"/>
      <c r="R94" s="720"/>
      <c r="S94" s="720"/>
      <c r="T94" s="720"/>
      <c r="U94" s="720"/>
      <c r="V94" s="720"/>
      <c r="W94" s="720"/>
      <c r="X94" s="720"/>
      <c r="Y94" s="720"/>
      <c r="Z94" s="720"/>
      <c r="AA94" s="720"/>
      <c r="AB94" s="720"/>
      <c r="AC94" s="720"/>
      <c r="AD94" s="720"/>
      <c r="AE94" s="720"/>
      <c r="AF94" s="720"/>
      <c r="AG94" s="720"/>
      <c r="AH94" s="720"/>
      <c r="AI94" s="720"/>
      <c r="AJ94" s="720"/>
      <c r="AK94" s="720"/>
      <c r="AL94" s="720"/>
      <c r="AM94" s="720"/>
      <c r="AN94" s="720"/>
      <c r="AO94" s="720"/>
      <c r="AP94" s="720"/>
      <c r="AQ94" s="720"/>
      <c r="AR94" s="720"/>
      <c r="AS94" s="720"/>
      <c r="AT94" s="720"/>
      <c r="AU94" s="720"/>
      <c r="AV94" s="720"/>
      <c r="AW94" s="720"/>
      <c r="AX94" s="720"/>
      <c r="AY94" s="720"/>
      <c r="AZ94" s="720"/>
      <c r="BA94" s="720"/>
      <c r="BB94" s="720"/>
      <c r="BC94" s="720"/>
      <c r="BD94" s="720"/>
      <c r="BE94" s="720"/>
      <c r="BF94" s="720"/>
      <c r="BG94" s="720"/>
      <c r="BH94" s="720"/>
      <c r="BI94" s="720"/>
      <c r="BJ94" s="720"/>
      <c r="BK94" s="720"/>
      <c r="BL94" s="720"/>
      <c r="BM94" s="720"/>
      <c r="BN94" s="720"/>
      <c r="BO94" s="720"/>
      <c r="BP94" s="720"/>
      <c r="BQ94" s="720"/>
      <c r="BR94" s="720"/>
      <c r="BS94" s="720"/>
      <c r="BT94" s="720"/>
      <c r="BU94" s="720"/>
      <c r="BV94" s="720"/>
      <c r="BW94" s="720"/>
      <c r="BX94" s="720"/>
      <c r="BY94" s="720"/>
      <c r="BZ94" s="720"/>
      <c r="CA94" s="720"/>
      <c r="CB94" s="720"/>
      <c r="CC94" s="720"/>
      <c r="CD94" s="720"/>
      <c r="CE94" s="720"/>
      <c r="CF94" s="720"/>
      <c r="CG94" s="720"/>
      <c r="CH94" s="720"/>
      <c r="CI94" s="720"/>
      <c r="CJ94" s="720"/>
      <c r="CK94" s="720"/>
      <c r="CL94" s="720"/>
      <c r="CM94" s="720"/>
      <c r="CN94" s="720"/>
      <c r="CO94" s="720"/>
      <c r="CP94" s="721"/>
      <c r="CZ94" s="647"/>
      <c r="DA94" s="648"/>
      <c r="DB94" s="648"/>
      <c r="DC94" s="648"/>
      <c r="DD94" s="648"/>
      <c r="DE94" s="648"/>
      <c r="DF94" s="648"/>
      <c r="DG94" s="648"/>
      <c r="DH94" s="648"/>
      <c r="DI94" s="649"/>
      <c r="DJ94" s="647"/>
      <c r="DK94" s="648"/>
      <c r="DL94" s="648"/>
      <c r="DM94" s="648"/>
      <c r="DN94" s="648"/>
      <c r="DO94" s="648"/>
      <c r="DP94" s="648"/>
      <c r="DQ94" s="648"/>
      <c r="DR94" s="649"/>
      <c r="DS94" s="698"/>
      <c r="DT94" s="698"/>
      <c r="DU94" s="698"/>
      <c r="DV94" s="698"/>
      <c r="DW94" s="698"/>
      <c r="DX94" s="698"/>
      <c r="DY94" s="698"/>
      <c r="DZ94" s="698"/>
      <c r="EA94" s="698"/>
      <c r="EB94" s="698"/>
      <c r="EC94" s="698"/>
      <c r="ED94" s="698"/>
      <c r="EE94" s="698"/>
      <c r="EF94" s="698"/>
      <c r="EG94" s="698"/>
      <c r="EH94" s="698"/>
      <c r="EI94" s="698"/>
      <c r="EJ94" s="698"/>
      <c r="EK94" s="698"/>
      <c r="EL94" s="698"/>
      <c r="EM94" s="698"/>
      <c r="EN94" s="698"/>
      <c r="EO94" s="698"/>
      <c r="EP94" s="698"/>
      <c r="EQ94" s="697"/>
      <c r="ER94" s="698"/>
      <c r="ES94" s="698"/>
      <c r="ET94" s="698"/>
      <c r="EU94" s="698"/>
      <c r="EV94" s="698"/>
      <c r="EW94" s="698"/>
      <c r="EX94" s="698"/>
      <c r="EY94" s="698"/>
      <c r="EZ94" s="698"/>
      <c r="FA94" s="698"/>
      <c r="FB94" s="698"/>
      <c r="FC94" s="698"/>
      <c r="FD94" s="698"/>
      <c r="FE94" s="698"/>
      <c r="FF94" s="698"/>
      <c r="FG94" s="698"/>
      <c r="FH94" s="698"/>
      <c r="FI94" s="698"/>
      <c r="FJ94" s="698"/>
      <c r="FK94" s="698"/>
      <c r="FL94" s="698"/>
      <c r="FM94" s="698"/>
      <c r="FN94" s="699"/>
      <c r="FO94" s="697"/>
      <c r="FP94" s="698"/>
      <c r="FQ94" s="698"/>
      <c r="FR94" s="698"/>
      <c r="FS94" s="698"/>
      <c r="FT94" s="698"/>
      <c r="FU94" s="698"/>
      <c r="FV94" s="698"/>
      <c r="FW94" s="698"/>
      <c r="FX94" s="698"/>
      <c r="FY94" s="698"/>
      <c r="FZ94" s="698"/>
      <c r="GA94" s="698"/>
      <c r="GB94" s="698"/>
      <c r="GC94" s="698"/>
      <c r="GD94" s="698"/>
      <c r="GE94" s="698"/>
      <c r="GF94" s="698"/>
      <c r="GG94" s="698"/>
      <c r="GH94" s="698"/>
      <c r="GI94" s="698"/>
      <c r="GJ94" s="698"/>
      <c r="GK94" s="698"/>
      <c r="GL94" s="699"/>
    </row>
    <row r="95" spans="4:194" ht="3" customHeight="1">
      <c r="D95" s="647"/>
      <c r="E95" s="648"/>
      <c r="F95" s="648"/>
      <c r="G95" s="648"/>
      <c r="H95" s="648"/>
      <c r="I95" s="648"/>
      <c r="J95" s="648"/>
      <c r="K95" s="648"/>
      <c r="L95" s="648"/>
      <c r="M95" s="649"/>
      <c r="N95" s="719"/>
      <c r="O95" s="720"/>
      <c r="P95" s="720"/>
      <c r="Q95" s="720"/>
      <c r="R95" s="720"/>
      <c r="S95" s="720"/>
      <c r="T95" s="720"/>
      <c r="U95" s="720"/>
      <c r="V95" s="720"/>
      <c r="W95" s="720"/>
      <c r="X95" s="720"/>
      <c r="Y95" s="720"/>
      <c r="Z95" s="720"/>
      <c r="AA95" s="720"/>
      <c r="AB95" s="720"/>
      <c r="AC95" s="720"/>
      <c r="AD95" s="720"/>
      <c r="AE95" s="720"/>
      <c r="AF95" s="720"/>
      <c r="AG95" s="720"/>
      <c r="AH95" s="720"/>
      <c r="AI95" s="720"/>
      <c r="AJ95" s="720"/>
      <c r="AK95" s="720"/>
      <c r="AL95" s="720"/>
      <c r="AM95" s="720"/>
      <c r="AN95" s="720"/>
      <c r="AO95" s="720"/>
      <c r="AP95" s="720"/>
      <c r="AQ95" s="720"/>
      <c r="AR95" s="720"/>
      <c r="AS95" s="720"/>
      <c r="AT95" s="720"/>
      <c r="AU95" s="720"/>
      <c r="AV95" s="720"/>
      <c r="AW95" s="720"/>
      <c r="AX95" s="720"/>
      <c r="AY95" s="720"/>
      <c r="AZ95" s="720"/>
      <c r="BA95" s="720"/>
      <c r="BB95" s="720"/>
      <c r="BC95" s="720"/>
      <c r="BD95" s="720"/>
      <c r="BE95" s="720"/>
      <c r="BF95" s="720"/>
      <c r="BG95" s="720"/>
      <c r="BH95" s="720"/>
      <c r="BI95" s="720"/>
      <c r="BJ95" s="720"/>
      <c r="BK95" s="720"/>
      <c r="BL95" s="720"/>
      <c r="BM95" s="720"/>
      <c r="BN95" s="720"/>
      <c r="BO95" s="720"/>
      <c r="BP95" s="720"/>
      <c r="BQ95" s="720"/>
      <c r="BR95" s="720"/>
      <c r="BS95" s="720"/>
      <c r="BT95" s="720"/>
      <c r="BU95" s="720"/>
      <c r="BV95" s="720"/>
      <c r="BW95" s="720"/>
      <c r="BX95" s="720"/>
      <c r="BY95" s="720"/>
      <c r="BZ95" s="720"/>
      <c r="CA95" s="720"/>
      <c r="CB95" s="720"/>
      <c r="CC95" s="720"/>
      <c r="CD95" s="720"/>
      <c r="CE95" s="720"/>
      <c r="CF95" s="720"/>
      <c r="CG95" s="720"/>
      <c r="CH95" s="720"/>
      <c r="CI95" s="720"/>
      <c r="CJ95" s="720"/>
      <c r="CK95" s="720"/>
      <c r="CL95" s="720"/>
      <c r="CM95" s="720"/>
      <c r="CN95" s="720"/>
      <c r="CO95" s="720"/>
      <c r="CP95" s="721"/>
      <c r="CZ95" s="647"/>
      <c r="DA95" s="648"/>
      <c r="DB95" s="648"/>
      <c r="DC95" s="648"/>
      <c r="DD95" s="648"/>
      <c r="DE95" s="648"/>
      <c r="DF95" s="648"/>
      <c r="DG95" s="648"/>
      <c r="DH95" s="648"/>
      <c r="DI95" s="649"/>
      <c r="DJ95" s="647"/>
      <c r="DK95" s="648"/>
      <c r="DL95" s="648"/>
      <c r="DM95" s="648"/>
      <c r="DN95" s="648"/>
      <c r="DO95" s="648"/>
      <c r="DP95" s="648"/>
      <c r="DQ95" s="648"/>
      <c r="DR95" s="649"/>
      <c r="DS95" s="698"/>
      <c r="DT95" s="698"/>
      <c r="DU95" s="698"/>
      <c r="DV95" s="698"/>
      <c r="DW95" s="698"/>
      <c r="DX95" s="698"/>
      <c r="DY95" s="698"/>
      <c r="DZ95" s="698"/>
      <c r="EA95" s="698"/>
      <c r="EB95" s="698"/>
      <c r="EC95" s="698"/>
      <c r="ED95" s="698"/>
      <c r="EE95" s="698"/>
      <c r="EF95" s="698"/>
      <c r="EG95" s="698"/>
      <c r="EH95" s="698"/>
      <c r="EI95" s="698"/>
      <c r="EJ95" s="698"/>
      <c r="EK95" s="698"/>
      <c r="EL95" s="698"/>
      <c r="EM95" s="698"/>
      <c r="EN95" s="698"/>
      <c r="EO95" s="698"/>
      <c r="EP95" s="698"/>
      <c r="EQ95" s="697"/>
      <c r="ER95" s="698"/>
      <c r="ES95" s="698"/>
      <c r="ET95" s="698"/>
      <c r="EU95" s="698"/>
      <c r="EV95" s="698"/>
      <c r="EW95" s="698"/>
      <c r="EX95" s="698"/>
      <c r="EY95" s="698"/>
      <c r="EZ95" s="698"/>
      <c r="FA95" s="698"/>
      <c r="FB95" s="698"/>
      <c r="FC95" s="698"/>
      <c r="FD95" s="698"/>
      <c r="FE95" s="698"/>
      <c r="FF95" s="698"/>
      <c r="FG95" s="698"/>
      <c r="FH95" s="698"/>
      <c r="FI95" s="698"/>
      <c r="FJ95" s="698"/>
      <c r="FK95" s="698"/>
      <c r="FL95" s="698"/>
      <c r="FM95" s="698"/>
      <c r="FN95" s="699"/>
      <c r="FO95" s="697"/>
      <c r="FP95" s="698"/>
      <c r="FQ95" s="698"/>
      <c r="FR95" s="698"/>
      <c r="FS95" s="698"/>
      <c r="FT95" s="698"/>
      <c r="FU95" s="698"/>
      <c r="FV95" s="698"/>
      <c r="FW95" s="698"/>
      <c r="FX95" s="698"/>
      <c r="FY95" s="698"/>
      <c r="FZ95" s="698"/>
      <c r="GA95" s="698"/>
      <c r="GB95" s="698"/>
      <c r="GC95" s="698"/>
      <c r="GD95" s="698"/>
      <c r="GE95" s="698"/>
      <c r="GF95" s="698"/>
      <c r="GG95" s="698"/>
      <c r="GH95" s="698"/>
      <c r="GI95" s="698"/>
      <c r="GJ95" s="698"/>
      <c r="GK95" s="698"/>
      <c r="GL95" s="699"/>
    </row>
    <row r="96" spans="4:194" ht="3" customHeight="1">
      <c r="D96" s="647"/>
      <c r="E96" s="648"/>
      <c r="F96" s="648"/>
      <c r="G96" s="648"/>
      <c r="H96" s="648"/>
      <c r="I96" s="648"/>
      <c r="J96" s="648"/>
      <c r="K96" s="648"/>
      <c r="L96" s="648"/>
      <c r="M96" s="649"/>
      <c r="N96" s="719"/>
      <c r="O96" s="720"/>
      <c r="P96" s="720"/>
      <c r="Q96" s="720"/>
      <c r="R96" s="720"/>
      <c r="S96" s="720"/>
      <c r="T96" s="720"/>
      <c r="U96" s="720"/>
      <c r="V96" s="720"/>
      <c r="W96" s="720"/>
      <c r="X96" s="720"/>
      <c r="Y96" s="720"/>
      <c r="Z96" s="720"/>
      <c r="AA96" s="720"/>
      <c r="AB96" s="720"/>
      <c r="AC96" s="720"/>
      <c r="AD96" s="720"/>
      <c r="AE96" s="720"/>
      <c r="AF96" s="720"/>
      <c r="AG96" s="720"/>
      <c r="AH96" s="720"/>
      <c r="AI96" s="720"/>
      <c r="AJ96" s="720"/>
      <c r="AK96" s="720"/>
      <c r="AL96" s="720"/>
      <c r="AM96" s="720"/>
      <c r="AN96" s="720"/>
      <c r="AO96" s="720"/>
      <c r="AP96" s="720"/>
      <c r="AQ96" s="720"/>
      <c r="AR96" s="720"/>
      <c r="AS96" s="720"/>
      <c r="AT96" s="720"/>
      <c r="AU96" s="720"/>
      <c r="AV96" s="720"/>
      <c r="AW96" s="720"/>
      <c r="AX96" s="720"/>
      <c r="AY96" s="720"/>
      <c r="AZ96" s="720"/>
      <c r="BA96" s="720"/>
      <c r="BB96" s="720"/>
      <c r="BC96" s="720"/>
      <c r="BD96" s="720"/>
      <c r="BE96" s="720"/>
      <c r="BF96" s="720"/>
      <c r="BG96" s="720"/>
      <c r="BH96" s="720"/>
      <c r="BI96" s="720"/>
      <c r="BJ96" s="720"/>
      <c r="BK96" s="720"/>
      <c r="BL96" s="720"/>
      <c r="BM96" s="720"/>
      <c r="BN96" s="720"/>
      <c r="BO96" s="720"/>
      <c r="BP96" s="720"/>
      <c r="BQ96" s="720"/>
      <c r="BR96" s="720"/>
      <c r="BS96" s="720"/>
      <c r="BT96" s="720"/>
      <c r="BU96" s="720"/>
      <c r="BV96" s="720"/>
      <c r="BW96" s="720"/>
      <c r="BX96" s="720"/>
      <c r="BY96" s="720"/>
      <c r="BZ96" s="720"/>
      <c r="CA96" s="720"/>
      <c r="CB96" s="720"/>
      <c r="CC96" s="720"/>
      <c r="CD96" s="720"/>
      <c r="CE96" s="720"/>
      <c r="CF96" s="720"/>
      <c r="CG96" s="720"/>
      <c r="CH96" s="720"/>
      <c r="CI96" s="720"/>
      <c r="CJ96" s="720"/>
      <c r="CK96" s="720"/>
      <c r="CL96" s="720"/>
      <c r="CM96" s="720"/>
      <c r="CN96" s="720"/>
      <c r="CO96" s="720"/>
      <c r="CP96" s="721"/>
      <c r="CZ96" s="647"/>
      <c r="DA96" s="648"/>
      <c r="DB96" s="648"/>
      <c r="DC96" s="648"/>
      <c r="DD96" s="648"/>
      <c r="DE96" s="648"/>
      <c r="DF96" s="648"/>
      <c r="DG96" s="648"/>
      <c r="DH96" s="648"/>
      <c r="DI96" s="649"/>
      <c r="DJ96" s="647"/>
      <c r="DK96" s="648"/>
      <c r="DL96" s="648"/>
      <c r="DM96" s="648"/>
      <c r="DN96" s="648"/>
      <c r="DO96" s="648"/>
      <c r="DP96" s="648"/>
      <c r="DQ96" s="648"/>
      <c r="DR96" s="649"/>
      <c r="DS96" s="698"/>
      <c r="DT96" s="698"/>
      <c r="DU96" s="698"/>
      <c r="DV96" s="698"/>
      <c r="DW96" s="698"/>
      <c r="DX96" s="698"/>
      <c r="DY96" s="698"/>
      <c r="DZ96" s="698"/>
      <c r="EA96" s="698"/>
      <c r="EB96" s="698"/>
      <c r="EC96" s="698"/>
      <c r="ED96" s="698"/>
      <c r="EE96" s="698"/>
      <c r="EF96" s="698"/>
      <c r="EG96" s="698"/>
      <c r="EH96" s="698"/>
      <c r="EI96" s="698"/>
      <c r="EJ96" s="698"/>
      <c r="EK96" s="698"/>
      <c r="EL96" s="698"/>
      <c r="EM96" s="698"/>
      <c r="EN96" s="698"/>
      <c r="EO96" s="698"/>
      <c r="EP96" s="698"/>
      <c r="EQ96" s="697"/>
      <c r="ER96" s="698"/>
      <c r="ES96" s="698"/>
      <c r="ET96" s="698"/>
      <c r="EU96" s="698"/>
      <c r="EV96" s="698"/>
      <c r="EW96" s="698"/>
      <c r="EX96" s="698"/>
      <c r="EY96" s="698"/>
      <c r="EZ96" s="698"/>
      <c r="FA96" s="698"/>
      <c r="FB96" s="698"/>
      <c r="FC96" s="698"/>
      <c r="FD96" s="698"/>
      <c r="FE96" s="698"/>
      <c r="FF96" s="698"/>
      <c r="FG96" s="698"/>
      <c r="FH96" s="698"/>
      <c r="FI96" s="698"/>
      <c r="FJ96" s="698"/>
      <c r="FK96" s="698"/>
      <c r="FL96" s="698"/>
      <c r="FM96" s="698"/>
      <c r="FN96" s="699"/>
      <c r="FO96" s="697"/>
      <c r="FP96" s="698"/>
      <c r="FQ96" s="698"/>
      <c r="FR96" s="698"/>
      <c r="FS96" s="698"/>
      <c r="FT96" s="698"/>
      <c r="FU96" s="698"/>
      <c r="FV96" s="698"/>
      <c r="FW96" s="698"/>
      <c r="FX96" s="698"/>
      <c r="FY96" s="698"/>
      <c r="FZ96" s="698"/>
      <c r="GA96" s="698"/>
      <c r="GB96" s="698"/>
      <c r="GC96" s="698"/>
      <c r="GD96" s="698"/>
      <c r="GE96" s="698"/>
      <c r="GF96" s="698"/>
      <c r="GG96" s="698"/>
      <c r="GH96" s="698"/>
      <c r="GI96" s="698"/>
      <c r="GJ96" s="698"/>
      <c r="GK96" s="698"/>
      <c r="GL96" s="699"/>
    </row>
    <row r="97" spans="4:194" ht="3" customHeight="1">
      <c r="D97" s="647"/>
      <c r="E97" s="648"/>
      <c r="F97" s="648"/>
      <c r="G97" s="648"/>
      <c r="H97" s="648"/>
      <c r="I97" s="648"/>
      <c r="J97" s="648"/>
      <c r="K97" s="648"/>
      <c r="L97" s="648"/>
      <c r="M97" s="649"/>
      <c r="N97" s="719"/>
      <c r="O97" s="720"/>
      <c r="P97" s="720"/>
      <c r="Q97" s="720"/>
      <c r="R97" s="720"/>
      <c r="S97" s="720"/>
      <c r="T97" s="720"/>
      <c r="U97" s="720"/>
      <c r="V97" s="720"/>
      <c r="W97" s="720"/>
      <c r="X97" s="720"/>
      <c r="Y97" s="720"/>
      <c r="Z97" s="720"/>
      <c r="AA97" s="720"/>
      <c r="AB97" s="720"/>
      <c r="AC97" s="720"/>
      <c r="AD97" s="720"/>
      <c r="AE97" s="720"/>
      <c r="AF97" s="720"/>
      <c r="AG97" s="720"/>
      <c r="AH97" s="720"/>
      <c r="AI97" s="720"/>
      <c r="AJ97" s="720"/>
      <c r="AK97" s="720"/>
      <c r="AL97" s="720"/>
      <c r="AM97" s="720"/>
      <c r="AN97" s="720"/>
      <c r="AO97" s="720"/>
      <c r="AP97" s="720"/>
      <c r="AQ97" s="720"/>
      <c r="AR97" s="720"/>
      <c r="AS97" s="720"/>
      <c r="AT97" s="720"/>
      <c r="AU97" s="720"/>
      <c r="AV97" s="720"/>
      <c r="AW97" s="720"/>
      <c r="AX97" s="720"/>
      <c r="AY97" s="720"/>
      <c r="AZ97" s="720"/>
      <c r="BA97" s="720"/>
      <c r="BB97" s="720"/>
      <c r="BC97" s="720"/>
      <c r="BD97" s="720"/>
      <c r="BE97" s="720"/>
      <c r="BF97" s="720"/>
      <c r="BG97" s="720"/>
      <c r="BH97" s="720"/>
      <c r="BI97" s="720"/>
      <c r="BJ97" s="720"/>
      <c r="BK97" s="720"/>
      <c r="BL97" s="720"/>
      <c r="BM97" s="720"/>
      <c r="BN97" s="720"/>
      <c r="BO97" s="720"/>
      <c r="BP97" s="720"/>
      <c r="BQ97" s="720"/>
      <c r="BR97" s="720"/>
      <c r="BS97" s="720"/>
      <c r="BT97" s="720"/>
      <c r="BU97" s="720"/>
      <c r="BV97" s="720"/>
      <c r="BW97" s="720"/>
      <c r="BX97" s="720"/>
      <c r="BY97" s="720"/>
      <c r="BZ97" s="720"/>
      <c r="CA97" s="720"/>
      <c r="CB97" s="720"/>
      <c r="CC97" s="720"/>
      <c r="CD97" s="720"/>
      <c r="CE97" s="720"/>
      <c r="CF97" s="720"/>
      <c r="CG97" s="720"/>
      <c r="CH97" s="720"/>
      <c r="CI97" s="720"/>
      <c r="CJ97" s="720"/>
      <c r="CK97" s="720"/>
      <c r="CL97" s="720"/>
      <c r="CM97" s="720"/>
      <c r="CN97" s="720"/>
      <c r="CO97" s="720"/>
      <c r="CP97" s="721"/>
      <c r="CZ97" s="647"/>
      <c r="DA97" s="648"/>
      <c r="DB97" s="648"/>
      <c r="DC97" s="648"/>
      <c r="DD97" s="648"/>
      <c r="DE97" s="648"/>
      <c r="DF97" s="648"/>
      <c r="DG97" s="648"/>
      <c r="DH97" s="648"/>
      <c r="DI97" s="649"/>
      <c r="DJ97" s="647"/>
      <c r="DK97" s="648"/>
      <c r="DL97" s="648"/>
      <c r="DM97" s="648"/>
      <c r="DN97" s="648"/>
      <c r="DO97" s="648"/>
      <c r="DP97" s="648"/>
      <c r="DQ97" s="648"/>
      <c r="DR97" s="649"/>
      <c r="DS97" s="698"/>
      <c r="DT97" s="698"/>
      <c r="DU97" s="698"/>
      <c r="DV97" s="698"/>
      <c r="DW97" s="698"/>
      <c r="DX97" s="698"/>
      <c r="DY97" s="698"/>
      <c r="DZ97" s="698"/>
      <c r="EA97" s="698"/>
      <c r="EB97" s="698"/>
      <c r="EC97" s="698"/>
      <c r="ED97" s="698"/>
      <c r="EE97" s="698"/>
      <c r="EF97" s="698"/>
      <c r="EG97" s="698"/>
      <c r="EH97" s="698"/>
      <c r="EI97" s="698"/>
      <c r="EJ97" s="698"/>
      <c r="EK97" s="698"/>
      <c r="EL97" s="698"/>
      <c r="EM97" s="698"/>
      <c r="EN97" s="698"/>
      <c r="EO97" s="698"/>
      <c r="EP97" s="698"/>
      <c r="EQ97" s="697"/>
      <c r="ER97" s="698"/>
      <c r="ES97" s="698"/>
      <c r="ET97" s="698"/>
      <c r="EU97" s="698"/>
      <c r="EV97" s="698"/>
      <c r="EW97" s="698"/>
      <c r="EX97" s="698"/>
      <c r="EY97" s="698"/>
      <c r="EZ97" s="698"/>
      <c r="FA97" s="698"/>
      <c r="FB97" s="698"/>
      <c r="FC97" s="698"/>
      <c r="FD97" s="698"/>
      <c r="FE97" s="698"/>
      <c r="FF97" s="698"/>
      <c r="FG97" s="698"/>
      <c r="FH97" s="698"/>
      <c r="FI97" s="698"/>
      <c r="FJ97" s="698"/>
      <c r="FK97" s="698"/>
      <c r="FL97" s="698"/>
      <c r="FM97" s="698"/>
      <c r="FN97" s="699"/>
      <c r="FO97" s="697"/>
      <c r="FP97" s="698"/>
      <c r="FQ97" s="698"/>
      <c r="FR97" s="698"/>
      <c r="FS97" s="698"/>
      <c r="FT97" s="698"/>
      <c r="FU97" s="698"/>
      <c r="FV97" s="698"/>
      <c r="FW97" s="698"/>
      <c r="FX97" s="698"/>
      <c r="FY97" s="698"/>
      <c r="FZ97" s="698"/>
      <c r="GA97" s="698"/>
      <c r="GB97" s="698"/>
      <c r="GC97" s="698"/>
      <c r="GD97" s="698"/>
      <c r="GE97" s="698"/>
      <c r="GF97" s="698"/>
      <c r="GG97" s="698"/>
      <c r="GH97" s="698"/>
      <c r="GI97" s="698"/>
      <c r="GJ97" s="698"/>
      <c r="GK97" s="698"/>
      <c r="GL97" s="699"/>
    </row>
    <row r="98" spans="4:194" ht="3" customHeight="1">
      <c r="D98" s="647"/>
      <c r="E98" s="648"/>
      <c r="F98" s="648"/>
      <c r="G98" s="648"/>
      <c r="H98" s="648"/>
      <c r="I98" s="648"/>
      <c r="J98" s="648"/>
      <c r="K98" s="648"/>
      <c r="L98" s="648"/>
      <c r="M98" s="649"/>
      <c r="N98" s="719"/>
      <c r="O98" s="720"/>
      <c r="P98" s="720"/>
      <c r="Q98" s="720"/>
      <c r="R98" s="720"/>
      <c r="S98" s="720"/>
      <c r="T98" s="720"/>
      <c r="U98" s="720"/>
      <c r="V98" s="720"/>
      <c r="W98" s="720"/>
      <c r="X98" s="720"/>
      <c r="Y98" s="720"/>
      <c r="Z98" s="720"/>
      <c r="AA98" s="720"/>
      <c r="AB98" s="720"/>
      <c r="AC98" s="720"/>
      <c r="AD98" s="720"/>
      <c r="AE98" s="720"/>
      <c r="AF98" s="720"/>
      <c r="AG98" s="720"/>
      <c r="AH98" s="720"/>
      <c r="AI98" s="720"/>
      <c r="AJ98" s="720"/>
      <c r="AK98" s="720"/>
      <c r="AL98" s="720"/>
      <c r="AM98" s="720"/>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0"/>
      <c r="BJ98" s="720"/>
      <c r="BK98" s="720"/>
      <c r="BL98" s="720"/>
      <c r="BM98" s="720"/>
      <c r="BN98" s="720"/>
      <c r="BO98" s="720"/>
      <c r="BP98" s="720"/>
      <c r="BQ98" s="720"/>
      <c r="BR98" s="720"/>
      <c r="BS98" s="720"/>
      <c r="BT98" s="720"/>
      <c r="BU98" s="720"/>
      <c r="BV98" s="720"/>
      <c r="BW98" s="720"/>
      <c r="BX98" s="720"/>
      <c r="BY98" s="720"/>
      <c r="BZ98" s="720"/>
      <c r="CA98" s="720"/>
      <c r="CB98" s="720"/>
      <c r="CC98" s="720"/>
      <c r="CD98" s="720"/>
      <c r="CE98" s="720"/>
      <c r="CF98" s="720"/>
      <c r="CG98" s="720"/>
      <c r="CH98" s="720"/>
      <c r="CI98" s="720"/>
      <c r="CJ98" s="720"/>
      <c r="CK98" s="720"/>
      <c r="CL98" s="720"/>
      <c r="CM98" s="720"/>
      <c r="CN98" s="720"/>
      <c r="CO98" s="720"/>
      <c r="CP98" s="721"/>
      <c r="CZ98" s="647"/>
      <c r="DA98" s="648"/>
      <c r="DB98" s="648"/>
      <c r="DC98" s="648"/>
      <c r="DD98" s="648"/>
      <c r="DE98" s="648"/>
      <c r="DF98" s="648"/>
      <c r="DG98" s="648"/>
      <c r="DH98" s="648"/>
      <c r="DI98" s="649"/>
      <c r="DJ98" s="647"/>
      <c r="DK98" s="648"/>
      <c r="DL98" s="648"/>
      <c r="DM98" s="648"/>
      <c r="DN98" s="648"/>
      <c r="DO98" s="648"/>
      <c r="DP98" s="648"/>
      <c r="DQ98" s="648"/>
      <c r="DR98" s="649"/>
      <c r="DS98" s="698"/>
      <c r="DT98" s="698"/>
      <c r="DU98" s="698"/>
      <c r="DV98" s="698"/>
      <c r="DW98" s="698"/>
      <c r="DX98" s="698"/>
      <c r="DY98" s="698"/>
      <c r="DZ98" s="698"/>
      <c r="EA98" s="698"/>
      <c r="EB98" s="698"/>
      <c r="EC98" s="698"/>
      <c r="ED98" s="698"/>
      <c r="EE98" s="698"/>
      <c r="EF98" s="698"/>
      <c r="EG98" s="698"/>
      <c r="EH98" s="698"/>
      <c r="EI98" s="698"/>
      <c r="EJ98" s="698"/>
      <c r="EK98" s="698"/>
      <c r="EL98" s="698"/>
      <c r="EM98" s="698"/>
      <c r="EN98" s="698"/>
      <c r="EO98" s="698"/>
      <c r="EP98" s="698"/>
      <c r="EQ98" s="697"/>
      <c r="ER98" s="698"/>
      <c r="ES98" s="698"/>
      <c r="ET98" s="698"/>
      <c r="EU98" s="698"/>
      <c r="EV98" s="698"/>
      <c r="EW98" s="698"/>
      <c r="EX98" s="698"/>
      <c r="EY98" s="698"/>
      <c r="EZ98" s="698"/>
      <c r="FA98" s="698"/>
      <c r="FB98" s="698"/>
      <c r="FC98" s="698"/>
      <c r="FD98" s="698"/>
      <c r="FE98" s="698"/>
      <c r="FF98" s="698"/>
      <c r="FG98" s="698"/>
      <c r="FH98" s="698"/>
      <c r="FI98" s="698"/>
      <c r="FJ98" s="698"/>
      <c r="FK98" s="698"/>
      <c r="FL98" s="698"/>
      <c r="FM98" s="698"/>
      <c r="FN98" s="699"/>
      <c r="FO98" s="697"/>
      <c r="FP98" s="698"/>
      <c r="FQ98" s="698"/>
      <c r="FR98" s="698"/>
      <c r="FS98" s="698"/>
      <c r="FT98" s="698"/>
      <c r="FU98" s="698"/>
      <c r="FV98" s="698"/>
      <c r="FW98" s="698"/>
      <c r="FX98" s="698"/>
      <c r="FY98" s="698"/>
      <c r="FZ98" s="698"/>
      <c r="GA98" s="698"/>
      <c r="GB98" s="698"/>
      <c r="GC98" s="698"/>
      <c r="GD98" s="698"/>
      <c r="GE98" s="698"/>
      <c r="GF98" s="698"/>
      <c r="GG98" s="698"/>
      <c r="GH98" s="698"/>
      <c r="GI98" s="698"/>
      <c r="GJ98" s="698"/>
      <c r="GK98" s="698"/>
      <c r="GL98" s="699"/>
    </row>
    <row r="99" spans="4:194" ht="3" customHeight="1">
      <c r="D99" s="650"/>
      <c r="E99" s="651"/>
      <c r="F99" s="651"/>
      <c r="G99" s="651"/>
      <c r="H99" s="651"/>
      <c r="I99" s="651"/>
      <c r="J99" s="651"/>
      <c r="K99" s="651"/>
      <c r="L99" s="651"/>
      <c r="M99" s="652"/>
      <c r="N99" s="729"/>
      <c r="O99" s="730"/>
      <c r="P99" s="730"/>
      <c r="Q99" s="730"/>
      <c r="R99" s="730"/>
      <c r="S99" s="730"/>
      <c r="T99" s="730"/>
      <c r="U99" s="730"/>
      <c r="V99" s="730"/>
      <c r="W99" s="730"/>
      <c r="X99" s="730"/>
      <c r="Y99" s="730"/>
      <c r="Z99" s="730"/>
      <c r="AA99" s="730"/>
      <c r="AB99" s="730"/>
      <c r="AC99" s="730"/>
      <c r="AD99" s="730"/>
      <c r="AE99" s="730"/>
      <c r="AF99" s="730"/>
      <c r="AG99" s="730"/>
      <c r="AH99" s="730"/>
      <c r="AI99" s="730"/>
      <c r="AJ99" s="730"/>
      <c r="AK99" s="730"/>
      <c r="AL99" s="730"/>
      <c r="AM99" s="730"/>
      <c r="AN99" s="730"/>
      <c r="AO99" s="730"/>
      <c r="AP99" s="730"/>
      <c r="AQ99" s="730"/>
      <c r="AR99" s="730"/>
      <c r="AS99" s="730"/>
      <c r="AT99" s="730"/>
      <c r="AU99" s="730"/>
      <c r="AV99" s="730"/>
      <c r="AW99" s="730"/>
      <c r="AX99" s="730"/>
      <c r="AY99" s="730"/>
      <c r="AZ99" s="730"/>
      <c r="BA99" s="730"/>
      <c r="BB99" s="730"/>
      <c r="BC99" s="730"/>
      <c r="BD99" s="730"/>
      <c r="BE99" s="730"/>
      <c r="BF99" s="730"/>
      <c r="BG99" s="730"/>
      <c r="BH99" s="730"/>
      <c r="BI99" s="730"/>
      <c r="BJ99" s="730"/>
      <c r="BK99" s="730"/>
      <c r="BL99" s="730"/>
      <c r="BM99" s="730"/>
      <c r="BN99" s="730"/>
      <c r="BO99" s="730"/>
      <c r="BP99" s="730"/>
      <c r="BQ99" s="730"/>
      <c r="BR99" s="730"/>
      <c r="BS99" s="730"/>
      <c r="BT99" s="730"/>
      <c r="BU99" s="730"/>
      <c r="BV99" s="730"/>
      <c r="BW99" s="730"/>
      <c r="BX99" s="730"/>
      <c r="BY99" s="730"/>
      <c r="BZ99" s="730"/>
      <c r="CA99" s="730"/>
      <c r="CB99" s="730"/>
      <c r="CC99" s="730"/>
      <c r="CD99" s="730"/>
      <c r="CE99" s="730"/>
      <c r="CF99" s="730"/>
      <c r="CG99" s="730"/>
      <c r="CH99" s="730"/>
      <c r="CI99" s="730"/>
      <c r="CJ99" s="730"/>
      <c r="CK99" s="730"/>
      <c r="CL99" s="730"/>
      <c r="CM99" s="730"/>
      <c r="CN99" s="730"/>
      <c r="CO99" s="730"/>
      <c r="CP99" s="731"/>
      <c r="CZ99" s="647"/>
      <c r="DA99" s="648"/>
      <c r="DB99" s="648"/>
      <c r="DC99" s="648"/>
      <c r="DD99" s="648"/>
      <c r="DE99" s="648"/>
      <c r="DF99" s="648"/>
      <c r="DG99" s="648"/>
      <c r="DH99" s="648"/>
      <c r="DI99" s="649"/>
      <c r="DJ99" s="650"/>
      <c r="DK99" s="651"/>
      <c r="DL99" s="651"/>
      <c r="DM99" s="651"/>
      <c r="DN99" s="651"/>
      <c r="DO99" s="651"/>
      <c r="DP99" s="651"/>
      <c r="DQ99" s="651"/>
      <c r="DR99" s="652"/>
      <c r="DS99" s="701"/>
      <c r="DT99" s="701"/>
      <c r="DU99" s="701"/>
      <c r="DV99" s="701"/>
      <c r="DW99" s="701"/>
      <c r="DX99" s="701"/>
      <c r="DY99" s="701"/>
      <c r="DZ99" s="701"/>
      <c r="EA99" s="701"/>
      <c r="EB99" s="701"/>
      <c r="EC99" s="701"/>
      <c r="ED99" s="701"/>
      <c r="EE99" s="701"/>
      <c r="EF99" s="701"/>
      <c r="EG99" s="701"/>
      <c r="EH99" s="698"/>
      <c r="EI99" s="698"/>
      <c r="EJ99" s="698"/>
      <c r="EK99" s="698"/>
      <c r="EL99" s="698"/>
      <c r="EM99" s="698"/>
      <c r="EN99" s="698"/>
      <c r="EO99" s="698"/>
      <c r="EP99" s="698"/>
      <c r="EQ99" s="700"/>
      <c r="ER99" s="701"/>
      <c r="ES99" s="701"/>
      <c r="ET99" s="701"/>
      <c r="EU99" s="701"/>
      <c r="EV99" s="701"/>
      <c r="EW99" s="701"/>
      <c r="EX99" s="701"/>
      <c r="EY99" s="701"/>
      <c r="EZ99" s="701"/>
      <c r="FA99" s="701"/>
      <c r="FB99" s="701"/>
      <c r="FC99" s="701"/>
      <c r="FD99" s="701"/>
      <c r="FE99" s="701"/>
      <c r="FF99" s="701"/>
      <c r="FG99" s="701"/>
      <c r="FH99" s="701"/>
      <c r="FI99" s="701"/>
      <c r="FJ99" s="701"/>
      <c r="FK99" s="701"/>
      <c r="FL99" s="701"/>
      <c r="FM99" s="701"/>
      <c r="FN99" s="702"/>
      <c r="FO99" s="700"/>
      <c r="FP99" s="701"/>
      <c r="FQ99" s="701"/>
      <c r="FR99" s="701"/>
      <c r="FS99" s="701"/>
      <c r="FT99" s="701"/>
      <c r="FU99" s="701"/>
      <c r="FV99" s="701"/>
      <c r="FW99" s="701"/>
      <c r="FX99" s="701"/>
      <c r="FY99" s="701"/>
      <c r="FZ99" s="701"/>
      <c r="GA99" s="701"/>
      <c r="GB99" s="701"/>
      <c r="GC99" s="701"/>
      <c r="GD99" s="701"/>
      <c r="GE99" s="701"/>
      <c r="GF99" s="701"/>
      <c r="GG99" s="701"/>
      <c r="GH99" s="701"/>
      <c r="GI99" s="701"/>
      <c r="GJ99" s="701"/>
      <c r="GK99" s="701"/>
      <c r="GL99" s="702"/>
    </row>
    <row r="100" spans="4:194" ht="3" customHeight="1">
      <c r="D100" s="662" t="s">
        <v>9</v>
      </c>
      <c r="E100" s="645"/>
      <c r="F100" s="645"/>
      <c r="G100" s="645"/>
      <c r="H100" s="645"/>
      <c r="I100" s="645"/>
      <c r="J100" s="645"/>
      <c r="K100" s="645"/>
      <c r="L100" s="645"/>
      <c r="M100" s="646"/>
      <c r="N100" s="662" t="s">
        <v>8</v>
      </c>
      <c r="O100" s="645"/>
      <c r="P100" s="645"/>
      <c r="Q100" s="645"/>
      <c r="R100" s="645"/>
      <c r="S100" s="732">
        <f>工事情報入力!C15</f>
        <v>45566</v>
      </c>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3"/>
      <c r="AX100" s="662" t="s">
        <v>236</v>
      </c>
      <c r="AY100" s="645"/>
      <c r="AZ100" s="645"/>
      <c r="BA100" s="645"/>
      <c r="BB100" s="645"/>
      <c r="BC100" s="645"/>
      <c r="BD100" s="645"/>
      <c r="BE100" s="645"/>
      <c r="BF100" s="645"/>
      <c r="BG100" s="645"/>
      <c r="BH100" s="645"/>
      <c r="BI100" s="646"/>
      <c r="BJ100" s="738">
        <f>工事情報入力!C17</f>
        <v>45565</v>
      </c>
      <c r="BK100" s="739"/>
      <c r="BL100" s="739"/>
      <c r="BM100" s="739"/>
      <c r="BN100" s="739"/>
      <c r="BO100" s="739"/>
      <c r="BP100" s="739"/>
      <c r="BQ100" s="739"/>
      <c r="BR100" s="739"/>
      <c r="BS100" s="739"/>
      <c r="BT100" s="739"/>
      <c r="BU100" s="739"/>
      <c r="BV100" s="739"/>
      <c r="BW100" s="739"/>
      <c r="BX100" s="739"/>
      <c r="BY100" s="739"/>
      <c r="BZ100" s="739"/>
      <c r="CA100" s="739"/>
      <c r="CB100" s="739"/>
      <c r="CC100" s="739"/>
      <c r="CD100" s="739"/>
      <c r="CE100" s="739"/>
      <c r="CF100" s="739"/>
      <c r="CG100" s="739"/>
      <c r="CH100" s="739"/>
      <c r="CI100" s="739"/>
      <c r="CJ100" s="739"/>
      <c r="CK100" s="739"/>
      <c r="CL100" s="739"/>
      <c r="CM100" s="739"/>
      <c r="CN100" s="739"/>
      <c r="CO100" s="739"/>
      <c r="CP100" s="740"/>
      <c r="CZ100" s="647"/>
      <c r="DA100" s="648"/>
      <c r="DB100" s="648"/>
      <c r="DC100" s="648"/>
      <c r="DD100" s="648"/>
      <c r="DE100" s="648"/>
      <c r="DF100" s="648"/>
      <c r="DG100" s="648"/>
      <c r="DH100" s="648"/>
      <c r="DI100" s="649"/>
      <c r="DJ100" s="644" t="s">
        <v>266</v>
      </c>
      <c r="DK100" s="645"/>
      <c r="DL100" s="645"/>
      <c r="DM100" s="645"/>
      <c r="DN100" s="645"/>
      <c r="DO100" s="645"/>
      <c r="DP100" s="645"/>
      <c r="DQ100" s="645"/>
      <c r="DR100" s="646"/>
      <c r="DS100" s="662" t="s">
        <v>14</v>
      </c>
      <c r="DT100" s="645"/>
      <c r="DU100" s="645"/>
      <c r="DV100" s="645"/>
      <c r="DW100" s="645"/>
      <c r="DX100" s="645"/>
      <c r="DY100" s="645"/>
      <c r="DZ100" s="645"/>
      <c r="EA100" s="645"/>
      <c r="EB100" s="645"/>
      <c r="EC100" s="645"/>
      <c r="ED100" s="645"/>
      <c r="EE100" s="645"/>
      <c r="EF100" s="645"/>
      <c r="EG100" s="646"/>
      <c r="EH100" s="662" t="s">
        <v>15</v>
      </c>
      <c r="EI100" s="645"/>
      <c r="EJ100" s="645"/>
      <c r="EK100" s="645"/>
      <c r="EL100" s="645"/>
      <c r="EM100" s="645"/>
      <c r="EN100" s="645"/>
      <c r="EO100" s="645"/>
      <c r="EP100" s="645"/>
      <c r="EQ100" s="648"/>
      <c r="ER100" s="648"/>
      <c r="ES100" s="648"/>
      <c r="ET100" s="648"/>
      <c r="EU100" s="648"/>
      <c r="EV100" s="648"/>
      <c r="EW100" s="648"/>
      <c r="EX100" s="648"/>
      <c r="EY100" s="648"/>
      <c r="EZ100" s="649"/>
      <c r="FA100" s="647" t="s">
        <v>16</v>
      </c>
      <c r="FB100" s="648"/>
      <c r="FC100" s="648"/>
      <c r="FD100" s="648"/>
      <c r="FE100" s="648"/>
      <c r="FF100" s="648"/>
      <c r="FG100" s="648"/>
      <c r="FH100" s="648"/>
      <c r="FI100" s="648"/>
      <c r="FJ100" s="648"/>
      <c r="FK100" s="648"/>
      <c r="FL100" s="648"/>
      <c r="FM100" s="648"/>
      <c r="FN100" s="648"/>
      <c r="FO100" s="648"/>
      <c r="FP100" s="648"/>
      <c r="FQ100" s="648"/>
      <c r="FR100" s="648"/>
      <c r="FS100" s="649"/>
      <c r="FT100" s="647" t="s">
        <v>13</v>
      </c>
      <c r="FU100" s="648"/>
      <c r="FV100" s="648"/>
      <c r="FW100" s="648"/>
      <c r="FX100" s="648"/>
      <c r="FY100" s="648"/>
      <c r="FZ100" s="648"/>
      <c r="GA100" s="648"/>
      <c r="GB100" s="648"/>
      <c r="GC100" s="648"/>
      <c r="GD100" s="648"/>
      <c r="GE100" s="648"/>
      <c r="GF100" s="648"/>
      <c r="GG100" s="648"/>
      <c r="GH100" s="648"/>
      <c r="GI100" s="648"/>
      <c r="GJ100" s="648"/>
      <c r="GK100" s="648"/>
      <c r="GL100" s="649"/>
    </row>
    <row r="101" spans="4:194" ht="3" customHeight="1">
      <c r="D101" s="647"/>
      <c r="E101" s="648"/>
      <c r="F101" s="648"/>
      <c r="G101" s="648"/>
      <c r="H101" s="648"/>
      <c r="I101" s="648"/>
      <c r="J101" s="648"/>
      <c r="K101" s="648"/>
      <c r="L101" s="648"/>
      <c r="M101" s="649"/>
      <c r="N101" s="647"/>
      <c r="O101" s="648"/>
      <c r="P101" s="648"/>
      <c r="Q101" s="648"/>
      <c r="R101" s="648"/>
      <c r="S101" s="734"/>
      <c r="T101" s="734"/>
      <c r="U101" s="734"/>
      <c r="V101" s="734"/>
      <c r="W101" s="734"/>
      <c r="X101" s="734"/>
      <c r="Y101" s="734"/>
      <c r="Z101" s="734"/>
      <c r="AA101" s="734"/>
      <c r="AB101" s="734"/>
      <c r="AC101" s="734"/>
      <c r="AD101" s="734"/>
      <c r="AE101" s="734"/>
      <c r="AF101" s="734"/>
      <c r="AG101" s="734"/>
      <c r="AH101" s="734"/>
      <c r="AI101" s="734"/>
      <c r="AJ101" s="734"/>
      <c r="AK101" s="734"/>
      <c r="AL101" s="734"/>
      <c r="AM101" s="734"/>
      <c r="AN101" s="734"/>
      <c r="AO101" s="734"/>
      <c r="AP101" s="734"/>
      <c r="AQ101" s="734"/>
      <c r="AR101" s="734"/>
      <c r="AS101" s="734"/>
      <c r="AT101" s="734"/>
      <c r="AU101" s="734"/>
      <c r="AV101" s="734"/>
      <c r="AW101" s="735"/>
      <c r="AX101" s="647"/>
      <c r="AY101" s="648"/>
      <c r="AZ101" s="648"/>
      <c r="BA101" s="648"/>
      <c r="BB101" s="648"/>
      <c r="BC101" s="648"/>
      <c r="BD101" s="648"/>
      <c r="BE101" s="648"/>
      <c r="BF101" s="648"/>
      <c r="BG101" s="648"/>
      <c r="BH101" s="648"/>
      <c r="BI101" s="649"/>
      <c r="BJ101" s="741"/>
      <c r="BK101" s="742"/>
      <c r="BL101" s="742"/>
      <c r="BM101" s="742"/>
      <c r="BN101" s="742"/>
      <c r="BO101" s="742"/>
      <c r="BP101" s="742"/>
      <c r="BQ101" s="742"/>
      <c r="BR101" s="742"/>
      <c r="BS101" s="742"/>
      <c r="BT101" s="742"/>
      <c r="BU101" s="742"/>
      <c r="BV101" s="742"/>
      <c r="BW101" s="742"/>
      <c r="BX101" s="742"/>
      <c r="BY101" s="742"/>
      <c r="BZ101" s="742"/>
      <c r="CA101" s="742"/>
      <c r="CB101" s="742"/>
      <c r="CC101" s="742"/>
      <c r="CD101" s="742"/>
      <c r="CE101" s="742"/>
      <c r="CF101" s="742"/>
      <c r="CG101" s="742"/>
      <c r="CH101" s="742"/>
      <c r="CI101" s="742"/>
      <c r="CJ101" s="742"/>
      <c r="CK101" s="742"/>
      <c r="CL101" s="742"/>
      <c r="CM101" s="742"/>
      <c r="CN101" s="742"/>
      <c r="CO101" s="742"/>
      <c r="CP101" s="743"/>
      <c r="CZ101" s="647"/>
      <c r="DA101" s="648"/>
      <c r="DB101" s="648"/>
      <c r="DC101" s="648"/>
      <c r="DD101" s="648"/>
      <c r="DE101" s="648"/>
      <c r="DF101" s="648"/>
      <c r="DG101" s="648"/>
      <c r="DH101" s="648"/>
      <c r="DI101" s="649"/>
      <c r="DJ101" s="647"/>
      <c r="DK101" s="648"/>
      <c r="DL101" s="648"/>
      <c r="DM101" s="648"/>
      <c r="DN101" s="648"/>
      <c r="DO101" s="648"/>
      <c r="DP101" s="648"/>
      <c r="DQ101" s="648"/>
      <c r="DR101" s="649"/>
      <c r="DS101" s="647"/>
      <c r="DT101" s="648"/>
      <c r="DU101" s="648"/>
      <c r="DV101" s="648"/>
      <c r="DW101" s="648"/>
      <c r="DX101" s="648"/>
      <c r="DY101" s="648"/>
      <c r="DZ101" s="648"/>
      <c r="EA101" s="648"/>
      <c r="EB101" s="648"/>
      <c r="EC101" s="648"/>
      <c r="ED101" s="648"/>
      <c r="EE101" s="648"/>
      <c r="EF101" s="648"/>
      <c r="EG101" s="649"/>
      <c r="EH101" s="647"/>
      <c r="EI101" s="648"/>
      <c r="EJ101" s="648"/>
      <c r="EK101" s="648"/>
      <c r="EL101" s="648"/>
      <c r="EM101" s="648"/>
      <c r="EN101" s="648"/>
      <c r="EO101" s="648"/>
      <c r="EP101" s="648"/>
      <c r="EQ101" s="648"/>
      <c r="ER101" s="648"/>
      <c r="ES101" s="648"/>
      <c r="ET101" s="648"/>
      <c r="EU101" s="648"/>
      <c r="EV101" s="648"/>
      <c r="EW101" s="648"/>
      <c r="EX101" s="648"/>
      <c r="EY101" s="648"/>
      <c r="EZ101" s="649"/>
      <c r="FA101" s="647"/>
      <c r="FB101" s="648"/>
      <c r="FC101" s="648"/>
      <c r="FD101" s="648"/>
      <c r="FE101" s="648"/>
      <c r="FF101" s="648"/>
      <c r="FG101" s="648"/>
      <c r="FH101" s="648"/>
      <c r="FI101" s="648"/>
      <c r="FJ101" s="648"/>
      <c r="FK101" s="648"/>
      <c r="FL101" s="648"/>
      <c r="FM101" s="648"/>
      <c r="FN101" s="648"/>
      <c r="FO101" s="648"/>
      <c r="FP101" s="648"/>
      <c r="FQ101" s="648"/>
      <c r="FR101" s="648"/>
      <c r="FS101" s="649"/>
      <c r="FT101" s="647"/>
      <c r="FU101" s="648"/>
      <c r="FV101" s="648"/>
      <c r="FW101" s="648"/>
      <c r="FX101" s="648"/>
      <c r="FY101" s="648"/>
      <c r="FZ101" s="648"/>
      <c r="GA101" s="648"/>
      <c r="GB101" s="648"/>
      <c r="GC101" s="648"/>
      <c r="GD101" s="648"/>
      <c r="GE101" s="648"/>
      <c r="GF101" s="648"/>
      <c r="GG101" s="648"/>
      <c r="GH101" s="648"/>
      <c r="GI101" s="648"/>
      <c r="GJ101" s="648"/>
      <c r="GK101" s="648"/>
      <c r="GL101" s="649"/>
    </row>
    <row r="102" spans="4:194" ht="3" customHeight="1">
      <c r="D102" s="647"/>
      <c r="E102" s="648"/>
      <c r="F102" s="648"/>
      <c r="G102" s="648"/>
      <c r="H102" s="648"/>
      <c r="I102" s="648"/>
      <c r="J102" s="648"/>
      <c r="K102" s="648"/>
      <c r="L102" s="648"/>
      <c r="M102" s="649"/>
      <c r="N102" s="647"/>
      <c r="O102" s="648"/>
      <c r="P102" s="648"/>
      <c r="Q102" s="648"/>
      <c r="R102" s="648"/>
      <c r="S102" s="734"/>
      <c r="T102" s="734"/>
      <c r="U102" s="734"/>
      <c r="V102" s="734"/>
      <c r="W102" s="734"/>
      <c r="X102" s="734"/>
      <c r="Y102" s="734"/>
      <c r="Z102" s="734"/>
      <c r="AA102" s="734"/>
      <c r="AB102" s="734"/>
      <c r="AC102" s="734"/>
      <c r="AD102" s="734"/>
      <c r="AE102" s="734"/>
      <c r="AF102" s="734"/>
      <c r="AG102" s="734"/>
      <c r="AH102" s="734"/>
      <c r="AI102" s="734"/>
      <c r="AJ102" s="734"/>
      <c r="AK102" s="734"/>
      <c r="AL102" s="734"/>
      <c r="AM102" s="734"/>
      <c r="AN102" s="734"/>
      <c r="AO102" s="734"/>
      <c r="AP102" s="734"/>
      <c r="AQ102" s="734"/>
      <c r="AR102" s="734"/>
      <c r="AS102" s="734"/>
      <c r="AT102" s="734"/>
      <c r="AU102" s="734"/>
      <c r="AV102" s="734"/>
      <c r="AW102" s="735"/>
      <c r="AX102" s="647"/>
      <c r="AY102" s="648"/>
      <c r="AZ102" s="648"/>
      <c r="BA102" s="648"/>
      <c r="BB102" s="648"/>
      <c r="BC102" s="648"/>
      <c r="BD102" s="648"/>
      <c r="BE102" s="648"/>
      <c r="BF102" s="648"/>
      <c r="BG102" s="648"/>
      <c r="BH102" s="648"/>
      <c r="BI102" s="649"/>
      <c r="BJ102" s="741"/>
      <c r="BK102" s="742"/>
      <c r="BL102" s="742"/>
      <c r="BM102" s="742"/>
      <c r="BN102" s="742"/>
      <c r="BO102" s="742"/>
      <c r="BP102" s="742"/>
      <c r="BQ102" s="742"/>
      <c r="BR102" s="742"/>
      <c r="BS102" s="742"/>
      <c r="BT102" s="742"/>
      <c r="BU102" s="742"/>
      <c r="BV102" s="742"/>
      <c r="BW102" s="742"/>
      <c r="BX102" s="742"/>
      <c r="BY102" s="742"/>
      <c r="BZ102" s="742"/>
      <c r="CA102" s="742"/>
      <c r="CB102" s="742"/>
      <c r="CC102" s="742"/>
      <c r="CD102" s="742"/>
      <c r="CE102" s="742"/>
      <c r="CF102" s="742"/>
      <c r="CG102" s="742"/>
      <c r="CH102" s="742"/>
      <c r="CI102" s="742"/>
      <c r="CJ102" s="742"/>
      <c r="CK102" s="742"/>
      <c r="CL102" s="742"/>
      <c r="CM102" s="742"/>
      <c r="CN102" s="742"/>
      <c r="CO102" s="742"/>
      <c r="CP102" s="743"/>
      <c r="CZ102" s="647"/>
      <c r="DA102" s="648"/>
      <c r="DB102" s="648"/>
      <c r="DC102" s="648"/>
      <c r="DD102" s="648"/>
      <c r="DE102" s="648"/>
      <c r="DF102" s="648"/>
      <c r="DG102" s="648"/>
      <c r="DH102" s="648"/>
      <c r="DI102" s="649"/>
      <c r="DJ102" s="647"/>
      <c r="DK102" s="648"/>
      <c r="DL102" s="648"/>
      <c r="DM102" s="648"/>
      <c r="DN102" s="648"/>
      <c r="DO102" s="648"/>
      <c r="DP102" s="648"/>
      <c r="DQ102" s="648"/>
      <c r="DR102" s="649"/>
      <c r="DS102" s="647"/>
      <c r="DT102" s="648"/>
      <c r="DU102" s="648"/>
      <c r="DV102" s="648"/>
      <c r="DW102" s="648"/>
      <c r="DX102" s="648"/>
      <c r="DY102" s="648"/>
      <c r="DZ102" s="648"/>
      <c r="EA102" s="648"/>
      <c r="EB102" s="648"/>
      <c r="EC102" s="648"/>
      <c r="ED102" s="648"/>
      <c r="EE102" s="648"/>
      <c r="EF102" s="648"/>
      <c r="EG102" s="649"/>
      <c r="EH102" s="647"/>
      <c r="EI102" s="648"/>
      <c r="EJ102" s="648"/>
      <c r="EK102" s="648"/>
      <c r="EL102" s="648"/>
      <c r="EM102" s="648"/>
      <c r="EN102" s="648"/>
      <c r="EO102" s="648"/>
      <c r="EP102" s="648"/>
      <c r="EQ102" s="648"/>
      <c r="ER102" s="648"/>
      <c r="ES102" s="648"/>
      <c r="ET102" s="648"/>
      <c r="EU102" s="648"/>
      <c r="EV102" s="648"/>
      <c r="EW102" s="648"/>
      <c r="EX102" s="648"/>
      <c r="EY102" s="648"/>
      <c r="EZ102" s="649"/>
      <c r="FA102" s="647"/>
      <c r="FB102" s="648"/>
      <c r="FC102" s="648"/>
      <c r="FD102" s="648"/>
      <c r="FE102" s="648"/>
      <c r="FF102" s="648"/>
      <c r="FG102" s="648"/>
      <c r="FH102" s="648"/>
      <c r="FI102" s="648"/>
      <c r="FJ102" s="648"/>
      <c r="FK102" s="648"/>
      <c r="FL102" s="648"/>
      <c r="FM102" s="648"/>
      <c r="FN102" s="648"/>
      <c r="FO102" s="648"/>
      <c r="FP102" s="648"/>
      <c r="FQ102" s="648"/>
      <c r="FR102" s="648"/>
      <c r="FS102" s="649"/>
      <c r="FT102" s="647"/>
      <c r="FU102" s="648"/>
      <c r="FV102" s="648"/>
      <c r="FW102" s="648"/>
      <c r="FX102" s="648"/>
      <c r="FY102" s="648"/>
      <c r="FZ102" s="648"/>
      <c r="GA102" s="648"/>
      <c r="GB102" s="648"/>
      <c r="GC102" s="648"/>
      <c r="GD102" s="648"/>
      <c r="GE102" s="648"/>
      <c r="GF102" s="648"/>
      <c r="GG102" s="648"/>
      <c r="GH102" s="648"/>
      <c r="GI102" s="648"/>
      <c r="GJ102" s="648"/>
      <c r="GK102" s="648"/>
      <c r="GL102" s="649"/>
    </row>
    <row r="103" spans="4:194" ht="3" customHeight="1">
      <c r="D103" s="647"/>
      <c r="E103" s="648"/>
      <c r="F103" s="648"/>
      <c r="G103" s="648"/>
      <c r="H103" s="648"/>
      <c r="I103" s="648"/>
      <c r="J103" s="648"/>
      <c r="K103" s="648"/>
      <c r="L103" s="648"/>
      <c r="M103" s="649"/>
      <c r="N103" s="647"/>
      <c r="O103" s="648"/>
      <c r="P103" s="648"/>
      <c r="Q103" s="648"/>
      <c r="R103" s="648"/>
      <c r="S103" s="734"/>
      <c r="T103" s="734"/>
      <c r="U103" s="734"/>
      <c r="V103" s="734"/>
      <c r="W103" s="734"/>
      <c r="X103" s="734"/>
      <c r="Y103" s="734"/>
      <c r="Z103" s="734"/>
      <c r="AA103" s="734"/>
      <c r="AB103" s="734"/>
      <c r="AC103" s="734"/>
      <c r="AD103" s="734"/>
      <c r="AE103" s="734"/>
      <c r="AF103" s="734"/>
      <c r="AG103" s="734"/>
      <c r="AH103" s="734"/>
      <c r="AI103" s="734"/>
      <c r="AJ103" s="734"/>
      <c r="AK103" s="734"/>
      <c r="AL103" s="734"/>
      <c r="AM103" s="734"/>
      <c r="AN103" s="734"/>
      <c r="AO103" s="734"/>
      <c r="AP103" s="734"/>
      <c r="AQ103" s="734"/>
      <c r="AR103" s="734"/>
      <c r="AS103" s="734"/>
      <c r="AT103" s="734"/>
      <c r="AU103" s="734"/>
      <c r="AV103" s="734"/>
      <c r="AW103" s="735"/>
      <c r="AX103" s="647"/>
      <c r="AY103" s="648"/>
      <c r="AZ103" s="648"/>
      <c r="BA103" s="648"/>
      <c r="BB103" s="648"/>
      <c r="BC103" s="648"/>
      <c r="BD103" s="648"/>
      <c r="BE103" s="648"/>
      <c r="BF103" s="648"/>
      <c r="BG103" s="648"/>
      <c r="BH103" s="648"/>
      <c r="BI103" s="649"/>
      <c r="BJ103" s="741"/>
      <c r="BK103" s="742"/>
      <c r="BL103" s="742"/>
      <c r="BM103" s="742"/>
      <c r="BN103" s="742"/>
      <c r="BO103" s="742"/>
      <c r="BP103" s="742"/>
      <c r="BQ103" s="742"/>
      <c r="BR103" s="742"/>
      <c r="BS103" s="742"/>
      <c r="BT103" s="742"/>
      <c r="BU103" s="742"/>
      <c r="BV103" s="742"/>
      <c r="BW103" s="742"/>
      <c r="BX103" s="742"/>
      <c r="BY103" s="742"/>
      <c r="BZ103" s="742"/>
      <c r="CA103" s="742"/>
      <c r="CB103" s="742"/>
      <c r="CC103" s="742"/>
      <c r="CD103" s="742"/>
      <c r="CE103" s="742"/>
      <c r="CF103" s="742"/>
      <c r="CG103" s="742"/>
      <c r="CH103" s="742"/>
      <c r="CI103" s="742"/>
      <c r="CJ103" s="742"/>
      <c r="CK103" s="742"/>
      <c r="CL103" s="742"/>
      <c r="CM103" s="742"/>
      <c r="CN103" s="742"/>
      <c r="CO103" s="742"/>
      <c r="CP103" s="743"/>
      <c r="CZ103" s="647"/>
      <c r="DA103" s="648"/>
      <c r="DB103" s="648"/>
      <c r="DC103" s="648"/>
      <c r="DD103" s="648"/>
      <c r="DE103" s="648"/>
      <c r="DF103" s="648"/>
      <c r="DG103" s="648"/>
      <c r="DH103" s="648"/>
      <c r="DI103" s="649"/>
      <c r="DJ103" s="647"/>
      <c r="DK103" s="648"/>
      <c r="DL103" s="648"/>
      <c r="DM103" s="648"/>
      <c r="DN103" s="648"/>
      <c r="DO103" s="648"/>
      <c r="DP103" s="648"/>
      <c r="DQ103" s="648"/>
      <c r="DR103" s="649"/>
      <c r="DS103" s="647"/>
      <c r="DT103" s="648"/>
      <c r="DU103" s="648"/>
      <c r="DV103" s="648"/>
      <c r="DW103" s="648"/>
      <c r="DX103" s="648"/>
      <c r="DY103" s="648"/>
      <c r="DZ103" s="648"/>
      <c r="EA103" s="648"/>
      <c r="EB103" s="648"/>
      <c r="EC103" s="648"/>
      <c r="ED103" s="648"/>
      <c r="EE103" s="648"/>
      <c r="EF103" s="648"/>
      <c r="EG103" s="649"/>
      <c r="EH103" s="647"/>
      <c r="EI103" s="648"/>
      <c r="EJ103" s="648"/>
      <c r="EK103" s="648"/>
      <c r="EL103" s="648"/>
      <c r="EM103" s="648"/>
      <c r="EN103" s="648"/>
      <c r="EO103" s="648"/>
      <c r="EP103" s="648"/>
      <c r="EQ103" s="648"/>
      <c r="ER103" s="648"/>
      <c r="ES103" s="648"/>
      <c r="ET103" s="648"/>
      <c r="EU103" s="648"/>
      <c r="EV103" s="648"/>
      <c r="EW103" s="648"/>
      <c r="EX103" s="648"/>
      <c r="EY103" s="648"/>
      <c r="EZ103" s="649"/>
      <c r="FA103" s="647"/>
      <c r="FB103" s="648"/>
      <c r="FC103" s="648"/>
      <c r="FD103" s="648"/>
      <c r="FE103" s="648"/>
      <c r="FF103" s="648"/>
      <c r="FG103" s="648"/>
      <c r="FH103" s="648"/>
      <c r="FI103" s="648"/>
      <c r="FJ103" s="648"/>
      <c r="FK103" s="648"/>
      <c r="FL103" s="648"/>
      <c r="FM103" s="648"/>
      <c r="FN103" s="648"/>
      <c r="FO103" s="648"/>
      <c r="FP103" s="648"/>
      <c r="FQ103" s="648"/>
      <c r="FR103" s="648"/>
      <c r="FS103" s="649"/>
      <c r="FT103" s="647"/>
      <c r="FU103" s="648"/>
      <c r="FV103" s="648"/>
      <c r="FW103" s="648"/>
      <c r="FX103" s="648"/>
      <c r="FY103" s="648"/>
      <c r="FZ103" s="648"/>
      <c r="GA103" s="648"/>
      <c r="GB103" s="648"/>
      <c r="GC103" s="648"/>
      <c r="GD103" s="648"/>
      <c r="GE103" s="648"/>
      <c r="GF103" s="648"/>
      <c r="GG103" s="648"/>
      <c r="GH103" s="648"/>
      <c r="GI103" s="648"/>
      <c r="GJ103" s="648"/>
      <c r="GK103" s="648"/>
      <c r="GL103" s="649"/>
    </row>
    <row r="104" spans="4:194" ht="3" customHeight="1">
      <c r="D104" s="647"/>
      <c r="E104" s="648"/>
      <c r="F104" s="648"/>
      <c r="G104" s="648"/>
      <c r="H104" s="648"/>
      <c r="I104" s="648"/>
      <c r="J104" s="648"/>
      <c r="K104" s="648"/>
      <c r="L104" s="648"/>
      <c r="M104" s="649"/>
      <c r="N104" s="647"/>
      <c r="O104" s="648"/>
      <c r="P104" s="648"/>
      <c r="Q104" s="648"/>
      <c r="R104" s="648"/>
      <c r="S104" s="734"/>
      <c r="T104" s="734"/>
      <c r="U104" s="734"/>
      <c r="V104" s="734"/>
      <c r="W104" s="734"/>
      <c r="X104" s="734"/>
      <c r="Y104" s="734"/>
      <c r="Z104" s="734"/>
      <c r="AA104" s="734"/>
      <c r="AB104" s="734"/>
      <c r="AC104" s="734"/>
      <c r="AD104" s="734"/>
      <c r="AE104" s="734"/>
      <c r="AF104" s="734"/>
      <c r="AG104" s="734"/>
      <c r="AH104" s="734"/>
      <c r="AI104" s="734"/>
      <c r="AJ104" s="734"/>
      <c r="AK104" s="734"/>
      <c r="AL104" s="734"/>
      <c r="AM104" s="734"/>
      <c r="AN104" s="734"/>
      <c r="AO104" s="734"/>
      <c r="AP104" s="734"/>
      <c r="AQ104" s="734"/>
      <c r="AR104" s="734"/>
      <c r="AS104" s="734"/>
      <c r="AT104" s="734"/>
      <c r="AU104" s="734"/>
      <c r="AV104" s="734"/>
      <c r="AW104" s="735"/>
      <c r="AX104" s="647"/>
      <c r="AY104" s="648"/>
      <c r="AZ104" s="648"/>
      <c r="BA104" s="648"/>
      <c r="BB104" s="648"/>
      <c r="BC104" s="648"/>
      <c r="BD104" s="648"/>
      <c r="BE104" s="648"/>
      <c r="BF104" s="648"/>
      <c r="BG104" s="648"/>
      <c r="BH104" s="648"/>
      <c r="BI104" s="649"/>
      <c r="BJ104" s="741"/>
      <c r="BK104" s="742"/>
      <c r="BL104" s="742"/>
      <c r="BM104" s="742"/>
      <c r="BN104" s="742"/>
      <c r="BO104" s="742"/>
      <c r="BP104" s="742"/>
      <c r="BQ104" s="742"/>
      <c r="BR104" s="742"/>
      <c r="BS104" s="742"/>
      <c r="BT104" s="742"/>
      <c r="BU104" s="742"/>
      <c r="BV104" s="742"/>
      <c r="BW104" s="742"/>
      <c r="BX104" s="742"/>
      <c r="BY104" s="742"/>
      <c r="BZ104" s="742"/>
      <c r="CA104" s="742"/>
      <c r="CB104" s="742"/>
      <c r="CC104" s="742"/>
      <c r="CD104" s="742"/>
      <c r="CE104" s="742"/>
      <c r="CF104" s="742"/>
      <c r="CG104" s="742"/>
      <c r="CH104" s="742"/>
      <c r="CI104" s="742"/>
      <c r="CJ104" s="742"/>
      <c r="CK104" s="742"/>
      <c r="CL104" s="742"/>
      <c r="CM104" s="742"/>
      <c r="CN104" s="742"/>
      <c r="CO104" s="742"/>
      <c r="CP104" s="743"/>
      <c r="CZ104" s="647"/>
      <c r="DA104" s="648"/>
      <c r="DB104" s="648"/>
      <c r="DC104" s="648"/>
      <c r="DD104" s="648"/>
      <c r="DE104" s="648"/>
      <c r="DF104" s="648"/>
      <c r="DG104" s="648"/>
      <c r="DH104" s="648"/>
      <c r="DI104" s="649"/>
      <c r="DJ104" s="647"/>
      <c r="DK104" s="648"/>
      <c r="DL104" s="648"/>
      <c r="DM104" s="648"/>
      <c r="DN104" s="648"/>
      <c r="DO104" s="648"/>
      <c r="DP104" s="648"/>
      <c r="DQ104" s="648"/>
      <c r="DR104" s="649"/>
      <c r="DS104" s="650"/>
      <c r="DT104" s="651"/>
      <c r="DU104" s="651"/>
      <c r="DV104" s="651"/>
      <c r="DW104" s="651"/>
      <c r="DX104" s="651"/>
      <c r="DY104" s="651"/>
      <c r="DZ104" s="651"/>
      <c r="EA104" s="651"/>
      <c r="EB104" s="651"/>
      <c r="EC104" s="651"/>
      <c r="ED104" s="651"/>
      <c r="EE104" s="651"/>
      <c r="EF104" s="651"/>
      <c r="EG104" s="652"/>
      <c r="EH104" s="650"/>
      <c r="EI104" s="651"/>
      <c r="EJ104" s="651"/>
      <c r="EK104" s="651"/>
      <c r="EL104" s="651"/>
      <c r="EM104" s="651"/>
      <c r="EN104" s="651"/>
      <c r="EO104" s="651"/>
      <c r="EP104" s="651"/>
      <c r="EQ104" s="651"/>
      <c r="ER104" s="651"/>
      <c r="ES104" s="651"/>
      <c r="ET104" s="651"/>
      <c r="EU104" s="651"/>
      <c r="EV104" s="651"/>
      <c r="EW104" s="651"/>
      <c r="EX104" s="651"/>
      <c r="EY104" s="651"/>
      <c r="EZ104" s="652"/>
      <c r="FA104" s="650"/>
      <c r="FB104" s="651"/>
      <c r="FC104" s="651"/>
      <c r="FD104" s="651"/>
      <c r="FE104" s="651"/>
      <c r="FF104" s="651"/>
      <c r="FG104" s="651"/>
      <c r="FH104" s="651"/>
      <c r="FI104" s="651"/>
      <c r="FJ104" s="651"/>
      <c r="FK104" s="651"/>
      <c r="FL104" s="651"/>
      <c r="FM104" s="651"/>
      <c r="FN104" s="651"/>
      <c r="FO104" s="651"/>
      <c r="FP104" s="651"/>
      <c r="FQ104" s="651"/>
      <c r="FR104" s="651"/>
      <c r="FS104" s="652"/>
      <c r="FT104" s="650"/>
      <c r="FU104" s="651"/>
      <c r="FV104" s="651"/>
      <c r="FW104" s="651"/>
      <c r="FX104" s="651"/>
      <c r="FY104" s="651"/>
      <c r="FZ104" s="651"/>
      <c r="GA104" s="651"/>
      <c r="GB104" s="651"/>
      <c r="GC104" s="651"/>
      <c r="GD104" s="651"/>
      <c r="GE104" s="651"/>
      <c r="GF104" s="651"/>
      <c r="GG104" s="651"/>
      <c r="GH104" s="651"/>
      <c r="GI104" s="651"/>
      <c r="GJ104" s="651"/>
      <c r="GK104" s="651"/>
      <c r="GL104" s="652"/>
    </row>
    <row r="105" spans="4:194" ht="3" customHeight="1">
      <c r="D105" s="647"/>
      <c r="E105" s="648"/>
      <c r="F105" s="648"/>
      <c r="G105" s="648"/>
      <c r="H105" s="648"/>
      <c r="I105" s="648"/>
      <c r="J105" s="648"/>
      <c r="K105" s="648"/>
      <c r="L105" s="648"/>
      <c r="M105" s="649"/>
      <c r="N105" s="647" t="s">
        <v>235</v>
      </c>
      <c r="O105" s="648"/>
      <c r="P105" s="648"/>
      <c r="Q105" s="648"/>
      <c r="R105" s="648"/>
      <c r="S105" s="734">
        <f>工事情報入力!C16</f>
        <v>45930</v>
      </c>
      <c r="T105" s="734"/>
      <c r="U105" s="734"/>
      <c r="V105" s="734"/>
      <c r="W105" s="734"/>
      <c r="X105" s="734"/>
      <c r="Y105" s="734"/>
      <c r="Z105" s="734"/>
      <c r="AA105" s="734"/>
      <c r="AB105" s="734"/>
      <c r="AC105" s="734"/>
      <c r="AD105" s="734"/>
      <c r="AE105" s="734"/>
      <c r="AF105" s="734"/>
      <c r="AG105" s="734"/>
      <c r="AH105" s="734"/>
      <c r="AI105" s="734"/>
      <c r="AJ105" s="734"/>
      <c r="AK105" s="734"/>
      <c r="AL105" s="734"/>
      <c r="AM105" s="734"/>
      <c r="AN105" s="734"/>
      <c r="AO105" s="734"/>
      <c r="AP105" s="734"/>
      <c r="AQ105" s="734"/>
      <c r="AR105" s="734"/>
      <c r="AS105" s="734"/>
      <c r="AT105" s="734"/>
      <c r="AU105" s="734"/>
      <c r="AV105" s="734"/>
      <c r="AW105" s="735"/>
      <c r="AX105" s="647"/>
      <c r="AY105" s="648"/>
      <c r="AZ105" s="648"/>
      <c r="BA105" s="648"/>
      <c r="BB105" s="648"/>
      <c r="BC105" s="648"/>
      <c r="BD105" s="648"/>
      <c r="BE105" s="648"/>
      <c r="BF105" s="648"/>
      <c r="BG105" s="648"/>
      <c r="BH105" s="648"/>
      <c r="BI105" s="649"/>
      <c r="BJ105" s="741"/>
      <c r="BK105" s="742"/>
      <c r="BL105" s="742"/>
      <c r="BM105" s="742"/>
      <c r="BN105" s="742"/>
      <c r="BO105" s="742"/>
      <c r="BP105" s="742"/>
      <c r="BQ105" s="742"/>
      <c r="BR105" s="742"/>
      <c r="BS105" s="742"/>
      <c r="BT105" s="742"/>
      <c r="BU105" s="742"/>
      <c r="BV105" s="742"/>
      <c r="BW105" s="742"/>
      <c r="BX105" s="742"/>
      <c r="BY105" s="742"/>
      <c r="BZ105" s="742"/>
      <c r="CA105" s="742"/>
      <c r="CB105" s="742"/>
      <c r="CC105" s="742"/>
      <c r="CD105" s="742"/>
      <c r="CE105" s="742"/>
      <c r="CF105" s="742"/>
      <c r="CG105" s="742"/>
      <c r="CH105" s="742"/>
      <c r="CI105" s="742"/>
      <c r="CJ105" s="742"/>
      <c r="CK105" s="742"/>
      <c r="CL105" s="742"/>
      <c r="CM105" s="742"/>
      <c r="CN105" s="742"/>
      <c r="CO105" s="742"/>
      <c r="CP105" s="743"/>
      <c r="CZ105" s="647"/>
      <c r="DA105" s="648"/>
      <c r="DB105" s="648"/>
      <c r="DC105" s="648"/>
      <c r="DD105" s="648"/>
      <c r="DE105" s="648"/>
      <c r="DF105" s="648"/>
      <c r="DG105" s="648"/>
      <c r="DH105" s="648"/>
      <c r="DI105" s="649"/>
      <c r="DJ105" s="647"/>
      <c r="DK105" s="648"/>
      <c r="DL105" s="648"/>
      <c r="DM105" s="648"/>
      <c r="DN105" s="648"/>
      <c r="DO105" s="648"/>
      <c r="DP105" s="648"/>
      <c r="DQ105" s="648"/>
      <c r="DR105" s="649"/>
      <c r="DS105" s="808" t="str">
        <f>工事情報入力!C42</f>
        <v/>
      </c>
      <c r="DT105" s="695"/>
      <c r="DU105" s="695"/>
      <c r="DV105" s="695"/>
      <c r="DW105" s="695"/>
      <c r="DX105" s="695"/>
      <c r="DY105" s="695"/>
      <c r="DZ105" s="695"/>
      <c r="EA105" s="695"/>
      <c r="EB105" s="695"/>
      <c r="EC105" s="695"/>
      <c r="ED105" s="695"/>
      <c r="EE105" s="695"/>
      <c r="EF105" s="695"/>
      <c r="EG105" s="695"/>
      <c r="EH105" s="807" t="str">
        <f>工事情報入力!C44</f>
        <v/>
      </c>
      <c r="EI105" s="695"/>
      <c r="EJ105" s="695"/>
      <c r="EK105" s="695"/>
      <c r="EL105" s="695"/>
      <c r="EM105" s="695"/>
      <c r="EN105" s="695"/>
      <c r="EO105" s="695"/>
      <c r="EP105" s="695"/>
      <c r="EQ105" s="695"/>
      <c r="ER105" s="695"/>
      <c r="ES105" s="695"/>
      <c r="ET105" s="695"/>
      <c r="EU105" s="695"/>
      <c r="EV105" s="695"/>
      <c r="EW105" s="695"/>
      <c r="EX105" s="695"/>
      <c r="EY105" s="695"/>
      <c r="EZ105" s="696"/>
      <c r="FA105" s="807" t="str">
        <f>工事情報入力!C46</f>
        <v/>
      </c>
      <c r="FB105" s="695"/>
      <c r="FC105" s="695"/>
      <c r="FD105" s="695"/>
      <c r="FE105" s="695"/>
      <c r="FF105" s="695"/>
      <c r="FG105" s="695"/>
      <c r="FH105" s="695"/>
      <c r="FI105" s="695"/>
      <c r="FJ105" s="695"/>
      <c r="FK105" s="695"/>
      <c r="FL105" s="695"/>
      <c r="FM105" s="695"/>
      <c r="FN105" s="695"/>
      <c r="FO105" s="695"/>
      <c r="FP105" s="695"/>
      <c r="FQ105" s="695"/>
      <c r="FR105" s="695"/>
      <c r="FS105" s="696"/>
      <c r="FT105" s="809" t="str">
        <f>工事情報入力!C48</f>
        <v/>
      </c>
      <c r="FU105" s="810"/>
      <c r="FV105" s="810"/>
      <c r="FW105" s="810"/>
      <c r="FX105" s="810"/>
      <c r="FY105" s="810"/>
      <c r="FZ105" s="810"/>
      <c r="GA105" s="810"/>
      <c r="GB105" s="810"/>
      <c r="GC105" s="810"/>
      <c r="GD105" s="810"/>
      <c r="GE105" s="810"/>
      <c r="GF105" s="810"/>
      <c r="GG105" s="810"/>
      <c r="GH105" s="810"/>
      <c r="GI105" s="810"/>
      <c r="GJ105" s="810"/>
      <c r="GK105" s="810"/>
      <c r="GL105" s="811"/>
    </row>
    <row r="106" spans="4:194" ht="3" customHeight="1">
      <c r="D106" s="647"/>
      <c r="E106" s="648"/>
      <c r="F106" s="648"/>
      <c r="G106" s="648"/>
      <c r="H106" s="648"/>
      <c r="I106" s="648"/>
      <c r="J106" s="648"/>
      <c r="K106" s="648"/>
      <c r="L106" s="648"/>
      <c r="M106" s="649"/>
      <c r="N106" s="647"/>
      <c r="O106" s="648"/>
      <c r="P106" s="648"/>
      <c r="Q106" s="648"/>
      <c r="R106" s="648"/>
      <c r="S106" s="734"/>
      <c r="T106" s="734"/>
      <c r="U106" s="734"/>
      <c r="V106" s="734"/>
      <c r="W106" s="734"/>
      <c r="X106" s="734"/>
      <c r="Y106" s="734"/>
      <c r="Z106" s="734"/>
      <c r="AA106" s="734"/>
      <c r="AB106" s="734"/>
      <c r="AC106" s="734"/>
      <c r="AD106" s="734"/>
      <c r="AE106" s="734"/>
      <c r="AF106" s="734"/>
      <c r="AG106" s="734"/>
      <c r="AH106" s="734"/>
      <c r="AI106" s="734"/>
      <c r="AJ106" s="734"/>
      <c r="AK106" s="734"/>
      <c r="AL106" s="734"/>
      <c r="AM106" s="734"/>
      <c r="AN106" s="734"/>
      <c r="AO106" s="734"/>
      <c r="AP106" s="734"/>
      <c r="AQ106" s="734"/>
      <c r="AR106" s="734"/>
      <c r="AS106" s="734"/>
      <c r="AT106" s="734"/>
      <c r="AU106" s="734"/>
      <c r="AV106" s="734"/>
      <c r="AW106" s="735"/>
      <c r="AX106" s="647"/>
      <c r="AY106" s="648"/>
      <c r="AZ106" s="648"/>
      <c r="BA106" s="648"/>
      <c r="BB106" s="648"/>
      <c r="BC106" s="648"/>
      <c r="BD106" s="648"/>
      <c r="BE106" s="648"/>
      <c r="BF106" s="648"/>
      <c r="BG106" s="648"/>
      <c r="BH106" s="648"/>
      <c r="BI106" s="649"/>
      <c r="BJ106" s="741"/>
      <c r="BK106" s="742"/>
      <c r="BL106" s="742"/>
      <c r="BM106" s="742"/>
      <c r="BN106" s="742"/>
      <c r="BO106" s="742"/>
      <c r="BP106" s="742"/>
      <c r="BQ106" s="742"/>
      <c r="BR106" s="742"/>
      <c r="BS106" s="742"/>
      <c r="BT106" s="742"/>
      <c r="BU106" s="742"/>
      <c r="BV106" s="742"/>
      <c r="BW106" s="742"/>
      <c r="BX106" s="742"/>
      <c r="BY106" s="742"/>
      <c r="BZ106" s="742"/>
      <c r="CA106" s="742"/>
      <c r="CB106" s="742"/>
      <c r="CC106" s="742"/>
      <c r="CD106" s="742"/>
      <c r="CE106" s="742"/>
      <c r="CF106" s="742"/>
      <c r="CG106" s="742"/>
      <c r="CH106" s="742"/>
      <c r="CI106" s="742"/>
      <c r="CJ106" s="742"/>
      <c r="CK106" s="742"/>
      <c r="CL106" s="742"/>
      <c r="CM106" s="742"/>
      <c r="CN106" s="742"/>
      <c r="CO106" s="742"/>
      <c r="CP106" s="743"/>
      <c r="CZ106" s="647"/>
      <c r="DA106" s="648"/>
      <c r="DB106" s="648"/>
      <c r="DC106" s="648"/>
      <c r="DD106" s="648"/>
      <c r="DE106" s="648"/>
      <c r="DF106" s="648"/>
      <c r="DG106" s="648"/>
      <c r="DH106" s="648"/>
      <c r="DI106" s="649"/>
      <c r="DJ106" s="647"/>
      <c r="DK106" s="648"/>
      <c r="DL106" s="648"/>
      <c r="DM106" s="648"/>
      <c r="DN106" s="648"/>
      <c r="DO106" s="648"/>
      <c r="DP106" s="648"/>
      <c r="DQ106" s="648"/>
      <c r="DR106" s="649"/>
      <c r="DS106" s="697"/>
      <c r="DT106" s="698"/>
      <c r="DU106" s="698"/>
      <c r="DV106" s="698"/>
      <c r="DW106" s="698"/>
      <c r="DX106" s="698"/>
      <c r="DY106" s="698"/>
      <c r="DZ106" s="698"/>
      <c r="EA106" s="698"/>
      <c r="EB106" s="698"/>
      <c r="EC106" s="698"/>
      <c r="ED106" s="698"/>
      <c r="EE106" s="698"/>
      <c r="EF106" s="698"/>
      <c r="EG106" s="698"/>
      <c r="EH106" s="697"/>
      <c r="EI106" s="698"/>
      <c r="EJ106" s="698"/>
      <c r="EK106" s="698"/>
      <c r="EL106" s="698"/>
      <c r="EM106" s="698"/>
      <c r="EN106" s="698"/>
      <c r="EO106" s="698"/>
      <c r="EP106" s="698"/>
      <c r="EQ106" s="698"/>
      <c r="ER106" s="698"/>
      <c r="ES106" s="698"/>
      <c r="ET106" s="698"/>
      <c r="EU106" s="698"/>
      <c r="EV106" s="698"/>
      <c r="EW106" s="698"/>
      <c r="EX106" s="698"/>
      <c r="EY106" s="698"/>
      <c r="EZ106" s="699"/>
      <c r="FA106" s="697"/>
      <c r="FB106" s="698"/>
      <c r="FC106" s="698"/>
      <c r="FD106" s="698"/>
      <c r="FE106" s="698"/>
      <c r="FF106" s="698"/>
      <c r="FG106" s="698"/>
      <c r="FH106" s="698"/>
      <c r="FI106" s="698"/>
      <c r="FJ106" s="698"/>
      <c r="FK106" s="698"/>
      <c r="FL106" s="698"/>
      <c r="FM106" s="698"/>
      <c r="FN106" s="698"/>
      <c r="FO106" s="698"/>
      <c r="FP106" s="698"/>
      <c r="FQ106" s="698"/>
      <c r="FR106" s="698"/>
      <c r="FS106" s="699"/>
      <c r="FT106" s="812"/>
      <c r="FU106" s="813"/>
      <c r="FV106" s="813"/>
      <c r="FW106" s="813"/>
      <c r="FX106" s="813"/>
      <c r="FY106" s="813"/>
      <c r="FZ106" s="813"/>
      <c r="GA106" s="813"/>
      <c r="GB106" s="813"/>
      <c r="GC106" s="813"/>
      <c r="GD106" s="813"/>
      <c r="GE106" s="813"/>
      <c r="GF106" s="813"/>
      <c r="GG106" s="813"/>
      <c r="GH106" s="813"/>
      <c r="GI106" s="813"/>
      <c r="GJ106" s="813"/>
      <c r="GK106" s="813"/>
      <c r="GL106" s="814"/>
    </row>
    <row r="107" spans="4:194" ht="3" customHeight="1">
      <c r="D107" s="647"/>
      <c r="E107" s="648"/>
      <c r="F107" s="648"/>
      <c r="G107" s="648"/>
      <c r="H107" s="648"/>
      <c r="I107" s="648"/>
      <c r="J107" s="648"/>
      <c r="K107" s="648"/>
      <c r="L107" s="648"/>
      <c r="M107" s="649"/>
      <c r="N107" s="647"/>
      <c r="O107" s="648"/>
      <c r="P107" s="648"/>
      <c r="Q107" s="648"/>
      <c r="R107" s="648"/>
      <c r="S107" s="734"/>
      <c r="T107" s="734"/>
      <c r="U107" s="734"/>
      <c r="V107" s="734"/>
      <c r="W107" s="734"/>
      <c r="X107" s="734"/>
      <c r="Y107" s="734"/>
      <c r="Z107" s="734"/>
      <c r="AA107" s="734"/>
      <c r="AB107" s="734"/>
      <c r="AC107" s="734"/>
      <c r="AD107" s="734"/>
      <c r="AE107" s="734"/>
      <c r="AF107" s="734"/>
      <c r="AG107" s="734"/>
      <c r="AH107" s="734"/>
      <c r="AI107" s="734"/>
      <c r="AJ107" s="734"/>
      <c r="AK107" s="734"/>
      <c r="AL107" s="734"/>
      <c r="AM107" s="734"/>
      <c r="AN107" s="734"/>
      <c r="AO107" s="734"/>
      <c r="AP107" s="734"/>
      <c r="AQ107" s="734"/>
      <c r="AR107" s="734"/>
      <c r="AS107" s="734"/>
      <c r="AT107" s="734"/>
      <c r="AU107" s="734"/>
      <c r="AV107" s="734"/>
      <c r="AW107" s="735"/>
      <c r="AX107" s="647"/>
      <c r="AY107" s="648"/>
      <c r="AZ107" s="648"/>
      <c r="BA107" s="648"/>
      <c r="BB107" s="648"/>
      <c r="BC107" s="648"/>
      <c r="BD107" s="648"/>
      <c r="BE107" s="648"/>
      <c r="BF107" s="648"/>
      <c r="BG107" s="648"/>
      <c r="BH107" s="648"/>
      <c r="BI107" s="649"/>
      <c r="BJ107" s="741"/>
      <c r="BK107" s="742"/>
      <c r="BL107" s="742"/>
      <c r="BM107" s="742"/>
      <c r="BN107" s="742"/>
      <c r="BO107" s="742"/>
      <c r="BP107" s="742"/>
      <c r="BQ107" s="742"/>
      <c r="BR107" s="742"/>
      <c r="BS107" s="742"/>
      <c r="BT107" s="742"/>
      <c r="BU107" s="742"/>
      <c r="BV107" s="742"/>
      <c r="BW107" s="742"/>
      <c r="BX107" s="742"/>
      <c r="BY107" s="742"/>
      <c r="BZ107" s="742"/>
      <c r="CA107" s="742"/>
      <c r="CB107" s="742"/>
      <c r="CC107" s="742"/>
      <c r="CD107" s="742"/>
      <c r="CE107" s="742"/>
      <c r="CF107" s="742"/>
      <c r="CG107" s="742"/>
      <c r="CH107" s="742"/>
      <c r="CI107" s="742"/>
      <c r="CJ107" s="742"/>
      <c r="CK107" s="742"/>
      <c r="CL107" s="742"/>
      <c r="CM107" s="742"/>
      <c r="CN107" s="742"/>
      <c r="CO107" s="742"/>
      <c r="CP107" s="743"/>
      <c r="CZ107" s="647"/>
      <c r="DA107" s="648"/>
      <c r="DB107" s="648"/>
      <c r="DC107" s="648"/>
      <c r="DD107" s="648"/>
      <c r="DE107" s="648"/>
      <c r="DF107" s="648"/>
      <c r="DG107" s="648"/>
      <c r="DH107" s="648"/>
      <c r="DI107" s="649"/>
      <c r="DJ107" s="647"/>
      <c r="DK107" s="648"/>
      <c r="DL107" s="648"/>
      <c r="DM107" s="648"/>
      <c r="DN107" s="648"/>
      <c r="DO107" s="648"/>
      <c r="DP107" s="648"/>
      <c r="DQ107" s="648"/>
      <c r="DR107" s="649"/>
      <c r="DS107" s="697"/>
      <c r="DT107" s="698"/>
      <c r="DU107" s="698"/>
      <c r="DV107" s="698"/>
      <c r="DW107" s="698"/>
      <c r="DX107" s="698"/>
      <c r="DY107" s="698"/>
      <c r="DZ107" s="698"/>
      <c r="EA107" s="698"/>
      <c r="EB107" s="698"/>
      <c r="EC107" s="698"/>
      <c r="ED107" s="698"/>
      <c r="EE107" s="698"/>
      <c r="EF107" s="698"/>
      <c r="EG107" s="698"/>
      <c r="EH107" s="697"/>
      <c r="EI107" s="698"/>
      <c r="EJ107" s="698"/>
      <c r="EK107" s="698"/>
      <c r="EL107" s="698"/>
      <c r="EM107" s="698"/>
      <c r="EN107" s="698"/>
      <c r="EO107" s="698"/>
      <c r="EP107" s="698"/>
      <c r="EQ107" s="698"/>
      <c r="ER107" s="698"/>
      <c r="ES107" s="698"/>
      <c r="ET107" s="698"/>
      <c r="EU107" s="698"/>
      <c r="EV107" s="698"/>
      <c r="EW107" s="698"/>
      <c r="EX107" s="698"/>
      <c r="EY107" s="698"/>
      <c r="EZ107" s="699"/>
      <c r="FA107" s="697"/>
      <c r="FB107" s="698"/>
      <c r="FC107" s="698"/>
      <c r="FD107" s="698"/>
      <c r="FE107" s="698"/>
      <c r="FF107" s="698"/>
      <c r="FG107" s="698"/>
      <c r="FH107" s="698"/>
      <c r="FI107" s="698"/>
      <c r="FJ107" s="698"/>
      <c r="FK107" s="698"/>
      <c r="FL107" s="698"/>
      <c r="FM107" s="698"/>
      <c r="FN107" s="698"/>
      <c r="FO107" s="698"/>
      <c r="FP107" s="698"/>
      <c r="FQ107" s="698"/>
      <c r="FR107" s="698"/>
      <c r="FS107" s="699"/>
      <c r="FT107" s="812"/>
      <c r="FU107" s="813"/>
      <c r="FV107" s="813"/>
      <c r="FW107" s="813"/>
      <c r="FX107" s="813"/>
      <c r="FY107" s="813"/>
      <c r="FZ107" s="813"/>
      <c r="GA107" s="813"/>
      <c r="GB107" s="813"/>
      <c r="GC107" s="813"/>
      <c r="GD107" s="813"/>
      <c r="GE107" s="813"/>
      <c r="GF107" s="813"/>
      <c r="GG107" s="813"/>
      <c r="GH107" s="813"/>
      <c r="GI107" s="813"/>
      <c r="GJ107" s="813"/>
      <c r="GK107" s="813"/>
      <c r="GL107" s="814"/>
    </row>
    <row r="108" spans="4:194" ht="3" customHeight="1">
      <c r="D108" s="647"/>
      <c r="E108" s="648"/>
      <c r="F108" s="648"/>
      <c r="G108" s="648"/>
      <c r="H108" s="648"/>
      <c r="I108" s="648"/>
      <c r="J108" s="648"/>
      <c r="K108" s="648"/>
      <c r="L108" s="648"/>
      <c r="M108" s="649"/>
      <c r="N108" s="647"/>
      <c r="O108" s="648"/>
      <c r="P108" s="648"/>
      <c r="Q108" s="648"/>
      <c r="R108" s="648"/>
      <c r="S108" s="734"/>
      <c r="T108" s="734"/>
      <c r="U108" s="734"/>
      <c r="V108" s="734"/>
      <c r="W108" s="734"/>
      <c r="X108" s="734"/>
      <c r="Y108" s="734"/>
      <c r="Z108" s="734"/>
      <c r="AA108" s="734"/>
      <c r="AB108" s="734"/>
      <c r="AC108" s="734"/>
      <c r="AD108" s="734"/>
      <c r="AE108" s="734"/>
      <c r="AF108" s="734"/>
      <c r="AG108" s="734"/>
      <c r="AH108" s="734"/>
      <c r="AI108" s="734"/>
      <c r="AJ108" s="734"/>
      <c r="AK108" s="734"/>
      <c r="AL108" s="734"/>
      <c r="AM108" s="734"/>
      <c r="AN108" s="734"/>
      <c r="AO108" s="734"/>
      <c r="AP108" s="734"/>
      <c r="AQ108" s="734"/>
      <c r="AR108" s="734"/>
      <c r="AS108" s="734"/>
      <c r="AT108" s="734"/>
      <c r="AU108" s="734"/>
      <c r="AV108" s="734"/>
      <c r="AW108" s="735"/>
      <c r="AX108" s="647"/>
      <c r="AY108" s="648"/>
      <c r="AZ108" s="648"/>
      <c r="BA108" s="648"/>
      <c r="BB108" s="648"/>
      <c r="BC108" s="648"/>
      <c r="BD108" s="648"/>
      <c r="BE108" s="648"/>
      <c r="BF108" s="648"/>
      <c r="BG108" s="648"/>
      <c r="BH108" s="648"/>
      <c r="BI108" s="649"/>
      <c r="BJ108" s="741"/>
      <c r="BK108" s="742"/>
      <c r="BL108" s="742"/>
      <c r="BM108" s="742"/>
      <c r="BN108" s="742"/>
      <c r="BO108" s="742"/>
      <c r="BP108" s="742"/>
      <c r="BQ108" s="742"/>
      <c r="BR108" s="742"/>
      <c r="BS108" s="742"/>
      <c r="BT108" s="742"/>
      <c r="BU108" s="742"/>
      <c r="BV108" s="742"/>
      <c r="BW108" s="742"/>
      <c r="BX108" s="742"/>
      <c r="BY108" s="742"/>
      <c r="BZ108" s="742"/>
      <c r="CA108" s="742"/>
      <c r="CB108" s="742"/>
      <c r="CC108" s="742"/>
      <c r="CD108" s="742"/>
      <c r="CE108" s="742"/>
      <c r="CF108" s="742"/>
      <c r="CG108" s="742"/>
      <c r="CH108" s="742"/>
      <c r="CI108" s="742"/>
      <c r="CJ108" s="742"/>
      <c r="CK108" s="742"/>
      <c r="CL108" s="742"/>
      <c r="CM108" s="742"/>
      <c r="CN108" s="742"/>
      <c r="CO108" s="742"/>
      <c r="CP108" s="743"/>
      <c r="CZ108" s="647"/>
      <c r="DA108" s="648"/>
      <c r="DB108" s="648"/>
      <c r="DC108" s="648"/>
      <c r="DD108" s="648"/>
      <c r="DE108" s="648"/>
      <c r="DF108" s="648"/>
      <c r="DG108" s="648"/>
      <c r="DH108" s="648"/>
      <c r="DI108" s="649"/>
      <c r="DJ108" s="647"/>
      <c r="DK108" s="648"/>
      <c r="DL108" s="648"/>
      <c r="DM108" s="648"/>
      <c r="DN108" s="648"/>
      <c r="DO108" s="648"/>
      <c r="DP108" s="648"/>
      <c r="DQ108" s="648"/>
      <c r="DR108" s="649"/>
      <c r="DS108" s="697"/>
      <c r="DT108" s="698"/>
      <c r="DU108" s="698"/>
      <c r="DV108" s="698"/>
      <c r="DW108" s="698"/>
      <c r="DX108" s="698"/>
      <c r="DY108" s="698"/>
      <c r="DZ108" s="698"/>
      <c r="EA108" s="698"/>
      <c r="EB108" s="698"/>
      <c r="EC108" s="698"/>
      <c r="ED108" s="698"/>
      <c r="EE108" s="698"/>
      <c r="EF108" s="698"/>
      <c r="EG108" s="698"/>
      <c r="EH108" s="697"/>
      <c r="EI108" s="698"/>
      <c r="EJ108" s="698"/>
      <c r="EK108" s="698"/>
      <c r="EL108" s="698"/>
      <c r="EM108" s="698"/>
      <c r="EN108" s="698"/>
      <c r="EO108" s="698"/>
      <c r="EP108" s="698"/>
      <c r="EQ108" s="698"/>
      <c r="ER108" s="698"/>
      <c r="ES108" s="698"/>
      <c r="ET108" s="698"/>
      <c r="EU108" s="698"/>
      <c r="EV108" s="698"/>
      <c r="EW108" s="698"/>
      <c r="EX108" s="698"/>
      <c r="EY108" s="698"/>
      <c r="EZ108" s="699"/>
      <c r="FA108" s="697"/>
      <c r="FB108" s="698"/>
      <c r="FC108" s="698"/>
      <c r="FD108" s="698"/>
      <c r="FE108" s="698"/>
      <c r="FF108" s="698"/>
      <c r="FG108" s="698"/>
      <c r="FH108" s="698"/>
      <c r="FI108" s="698"/>
      <c r="FJ108" s="698"/>
      <c r="FK108" s="698"/>
      <c r="FL108" s="698"/>
      <c r="FM108" s="698"/>
      <c r="FN108" s="698"/>
      <c r="FO108" s="698"/>
      <c r="FP108" s="698"/>
      <c r="FQ108" s="698"/>
      <c r="FR108" s="698"/>
      <c r="FS108" s="699"/>
      <c r="FT108" s="812"/>
      <c r="FU108" s="813"/>
      <c r="FV108" s="813"/>
      <c r="FW108" s="813"/>
      <c r="FX108" s="813"/>
      <c r="FY108" s="813"/>
      <c r="FZ108" s="813"/>
      <c r="GA108" s="813"/>
      <c r="GB108" s="813"/>
      <c r="GC108" s="813"/>
      <c r="GD108" s="813"/>
      <c r="GE108" s="813"/>
      <c r="GF108" s="813"/>
      <c r="GG108" s="813"/>
      <c r="GH108" s="813"/>
      <c r="GI108" s="813"/>
      <c r="GJ108" s="813"/>
      <c r="GK108" s="813"/>
      <c r="GL108" s="814"/>
    </row>
    <row r="109" spans="4:194" ht="3" customHeight="1">
      <c r="D109" s="650"/>
      <c r="E109" s="651"/>
      <c r="F109" s="651"/>
      <c r="G109" s="651"/>
      <c r="H109" s="651"/>
      <c r="I109" s="651"/>
      <c r="J109" s="651"/>
      <c r="K109" s="651"/>
      <c r="L109" s="651"/>
      <c r="M109" s="652"/>
      <c r="N109" s="650"/>
      <c r="O109" s="651"/>
      <c r="P109" s="651"/>
      <c r="Q109" s="651"/>
      <c r="R109" s="651"/>
      <c r="S109" s="736"/>
      <c r="T109" s="736"/>
      <c r="U109" s="736"/>
      <c r="V109" s="736"/>
      <c r="W109" s="736"/>
      <c r="X109" s="736"/>
      <c r="Y109" s="736"/>
      <c r="Z109" s="736"/>
      <c r="AA109" s="736"/>
      <c r="AB109" s="736"/>
      <c r="AC109" s="736"/>
      <c r="AD109" s="736"/>
      <c r="AE109" s="736"/>
      <c r="AF109" s="736"/>
      <c r="AG109" s="736"/>
      <c r="AH109" s="736"/>
      <c r="AI109" s="736"/>
      <c r="AJ109" s="736"/>
      <c r="AK109" s="736"/>
      <c r="AL109" s="736"/>
      <c r="AM109" s="736"/>
      <c r="AN109" s="736"/>
      <c r="AO109" s="736"/>
      <c r="AP109" s="736"/>
      <c r="AQ109" s="736"/>
      <c r="AR109" s="736"/>
      <c r="AS109" s="736"/>
      <c r="AT109" s="736"/>
      <c r="AU109" s="736"/>
      <c r="AV109" s="736"/>
      <c r="AW109" s="737"/>
      <c r="AX109" s="650"/>
      <c r="AY109" s="651"/>
      <c r="AZ109" s="651"/>
      <c r="BA109" s="651"/>
      <c r="BB109" s="651"/>
      <c r="BC109" s="651"/>
      <c r="BD109" s="651"/>
      <c r="BE109" s="651"/>
      <c r="BF109" s="651"/>
      <c r="BG109" s="651"/>
      <c r="BH109" s="651"/>
      <c r="BI109" s="652"/>
      <c r="BJ109" s="744"/>
      <c r="BK109" s="745"/>
      <c r="BL109" s="745"/>
      <c r="BM109" s="745"/>
      <c r="BN109" s="745"/>
      <c r="BO109" s="745"/>
      <c r="BP109" s="745"/>
      <c r="BQ109" s="745"/>
      <c r="BR109" s="745"/>
      <c r="BS109" s="745"/>
      <c r="BT109" s="745"/>
      <c r="BU109" s="745"/>
      <c r="BV109" s="745"/>
      <c r="BW109" s="745"/>
      <c r="BX109" s="745"/>
      <c r="BY109" s="745"/>
      <c r="BZ109" s="745"/>
      <c r="CA109" s="745"/>
      <c r="CB109" s="745"/>
      <c r="CC109" s="745"/>
      <c r="CD109" s="745"/>
      <c r="CE109" s="745"/>
      <c r="CF109" s="745"/>
      <c r="CG109" s="745"/>
      <c r="CH109" s="745"/>
      <c r="CI109" s="745"/>
      <c r="CJ109" s="745"/>
      <c r="CK109" s="745"/>
      <c r="CL109" s="745"/>
      <c r="CM109" s="745"/>
      <c r="CN109" s="745"/>
      <c r="CO109" s="745"/>
      <c r="CP109" s="746"/>
      <c r="CZ109" s="647"/>
      <c r="DA109" s="648"/>
      <c r="DB109" s="648"/>
      <c r="DC109" s="648"/>
      <c r="DD109" s="648"/>
      <c r="DE109" s="648"/>
      <c r="DF109" s="648"/>
      <c r="DG109" s="648"/>
      <c r="DH109" s="648"/>
      <c r="DI109" s="649"/>
      <c r="DJ109" s="647"/>
      <c r="DK109" s="648"/>
      <c r="DL109" s="648"/>
      <c r="DM109" s="648"/>
      <c r="DN109" s="648"/>
      <c r="DO109" s="648"/>
      <c r="DP109" s="648"/>
      <c r="DQ109" s="648"/>
      <c r="DR109" s="649"/>
      <c r="DS109" s="697"/>
      <c r="DT109" s="698"/>
      <c r="DU109" s="698"/>
      <c r="DV109" s="698"/>
      <c r="DW109" s="698"/>
      <c r="DX109" s="698"/>
      <c r="DY109" s="698"/>
      <c r="DZ109" s="698"/>
      <c r="EA109" s="698"/>
      <c r="EB109" s="698"/>
      <c r="EC109" s="698"/>
      <c r="ED109" s="698"/>
      <c r="EE109" s="698"/>
      <c r="EF109" s="698"/>
      <c r="EG109" s="698"/>
      <c r="EH109" s="697"/>
      <c r="EI109" s="698"/>
      <c r="EJ109" s="698"/>
      <c r="EK109" s="698"/>
      <c r="EL109" s="698"/>
      <c r="EM109" s="698"/>
      <c r="EN109" s="698"/>
      <c r="EO109" s="698"/>
      <c r="EP109" s="698"/>
      <c r="EQ109" s="698"/>
      <c r="ER109" s="698"/>
      <c r="ES109" s="698"/>
      <c r="ET109" s="698"/>
      <c r="EU109" s="698"/>
      <c r="EV109" s="698"/>
      <c r="EW109" s="698"/>
      <c r="EX109" s="698"/>
      <c r="EY109" s="698"/>
      <c r="EZ109" s="699"/>
      <c r="FA109" s="697"/>
      <c r="FB109" s="698"/>
      <c r="FC109" s="698"/>
      <c r="FD109" s="698"/>
      <c r="FE109" s="698"/>
      <c r="FF109" s="698"/>
      <c r="FG109" s="698"/>
      <c r="FH109" s="698"/>
      <c r="FI109" s="698"/>
      <c r="FJ109" s="698"/>
      <c r="FK109" s="698"/>
      <c r="FL109" s="698"/>
      <c r="FM109" s="698"/>
      <c r="FN109" s="698"/>
      <c r="FO109" s="698"/>
      <c r="FP109" s="698"/>
      <c r="FQ109" s="698"/>
      <c r="FR109" s="698"/>
      <c r="FS109" s="699"/>
      <c r="FT109" s="812"/>
      <c r="FU109" s="813"/>
      <c r="FV109" s="813"/>
      <c r="FW109" s="813"/>
      <c r="FX109" s="813"/>
      <c r="FY109" s="813"/>
      <c r="FZ109" s="813"/>
      <c r="GA109" s="813"/>
      <c r="GB109" s="813"/>
      <c r="GC109" s="813"/>
      <c r="GD109" s="813"/>
      <c r="GE109" s="813"/>
      <c r="GF109" s="813"/>
      <c r="GG109" s="813"/>
      <c r="GH109" s="813"/>
      <c r="GI109" s="813"/>
      <c r="GJ109" s="813"/>
      <c r="GK109" s="813"/>
      <c r="GL109" s="814"/>
    </row>
    <row r="110" spans="4:194" ht="3" customHeight="1">
      <c r="CZ110" s="647"/>
      <c r="DA110" s="648"/>
      <c r="DB110" s="648"/>
      <c r="DC110" s="648"/>
      <c r="DD110" s="648"/>
      <c r="DE110" s="648"/>
      <c r="DF110" s="648"/>
      <c r="DG110" s="648"/>
      <c r="DH110" s="648"/>
      <c r="DI110" s="649"/>
      <c r="DJ110" s="647"/>
      <c r="DK110" s="648"/>
      <c r="DL110" s="648"/>
      <c r="DM110" s="648"/>
      <c r="DN110" s="648"/>
      <c r="DO110" s="648"/>
      <c r="DP110" s="648"/>
      <c r="DQ110" s="648"/>
      <c r="DR110" s="649"/>
      <c r="DS110" s="697"/>
      <c r="DT110" s="698"/>
      <c r="DU110" s="698"/>
      <c r="DV110" s="698"/>
      <c r="DW110" s="698"/>
      <c r="DX110" s="698"/>
      <c r="DY110" s="698"/>
      <c r="DZ110" s="698"/>
      <c r="EA110" s="698"/>
      <c r="EB110" s="698"/>
      <c r="EC110" s="698"/>
      <c r="ED110" s="698"/>
      <c r="EE110" s="698"/>
      <c r="EF110" s="698"/>
      <c r="EG110" s="698"/>
      <c r="EH110" s="697"/>
      <c r="EI110" s="698"/>
      <c r="EJ110" s="698"/>
      <c r="EK110" s="698"/>
      <c r="EL110" s="698"/>
      <c r="EM110" s="698"/>
      <c r="EN110" s="698"/>
      <c r="EO110" s="698"/>
      <c r="EP110" s="698"/>
      <c r="EQ110" s="698"/>
      <c r="ER110" s="698"/>
      <c r="ES110" s="698"/>
      <c r="ET110" s="698"/>
      <c r="EU110" s="698"/>
      <c r="EV110" s="698"/>
      <c r="EW110" s="698"/>
      <c r="EX110" s="698"/>
      <c r="EY110" s="698"/>
      <c r="EZ110" s="699"/>
      <c r="FA110" s="697"/>
      <c r="FB110" s="698"/>
      <c r="FC110" s="698"/>
      <c r="FD110" s="698"/>
      <c r="FE110" s="698"/>
      <c r="FF110" s="698"/>
      <c r="FG110" s="698"/>
      <c r="FH110" s="698"/>
      <c r="FI110" s="698"/>
      <c r="FJ110" s="698"/>
      <c r="FK110" s="698"/>
      <c r="FL110" s="698"/>
      <c r="FM110" s="698"/>
      <c r="FN110" s="698"/>
      <c r="FO110" s="698"/>
      <c r="FP110" s="698"/>
      <c r="FQ110" s="698"/>
      <c r="FR110" s="698"/>
      <c r="FS110" s="699"/>
      <c r="FT110" s="812"/>
      <c r="FU110" s="813"/>
      <c r="FV110" s="813"/>
      <c r="FW110" s="813"/>
      <c r="FX110" s="813"/>
      <c r="FY110" s="813"/>
      <c r="FZ110" s="813"/>
      <c r="GA110" s="813"/>
      <c r="GB110" s="813"/>
      <c r="GC110" s="813"/>
      <c r="GD110" s="813"/>
      <c r="GE110" s="813"/>
      <c r="GF110" s="813"/>
      <c r="GG110" s="813"/>
      <c r="GH110" s="813"/>
      <c r="GI110" s="813"/>
      <c r="GJ110" s="813"/>
      <c r="GK110" s="813"/>
      <c r="GL110" s="814"/>
    </row>
    <row r="111" spans="4:194" ht="3" customHeight="1">
      <c r="D111" s="644" t="s">
        <v>237</v>
      </c>
      <c r="E111" s="645"/>
      <c r="F111" s="645"/>
      <c r="G111" s="645"/>
      <c r="H111" s="645"/>
      <c r="I111" s="645"/>
      <c r="J111" s="645"/>
      <c r="K111" s="645"/>
      <c r="L111" s="645"/>
      <c r="M111" s="646"/>
      <c r="N111" s="662" t="s">
        <v>239</v>
      </c>
      <c r="O111" s="645"/>
      <c r="P111" s="645"/>
      <c r="Q111" s="645"/>
      <c r="R111" s="645"/>
      <c r="S111" s="645"/>
      <c r="T111" s="645"/>
      <c r="U111" s="645"/>
      <c r="V111" s="645"/>
      <c r="W111" s="645"/>
      <c r="X111" s="645"/>
      <c r="Y111" s="646"/>
      <c r="Z111" s="662" t="s">
        <v>238</v>
      </c>
      <c r="AA111" s="645"/>
      <c r="AB111" s="645"/>
      <c r="AC111" s="645"/>
      <c r="AD111" s="645"/>
      <c r="AE111" s="645"/>
      <c r="AF111" s="645"/>
      <c r="AG111" s="645"/>
      <c r="AH111" s="645"/>
      <c r="AI111" s="645"/>
      <c r="AJ111" s="645"/>
      <c r="AK111" s="645"/>
      <c r="AL111" s="645"/>
      <c r="AM111" s="645"/>
      <c r="AN111" s="645"/>
      <c r="AO111" s="645"/>
      <c r="AP111" s="645"/>
      <c r="AQ111" s="645"/>
      <c r="AR111" s="645"/>
      <c r="AS111" s="645"/>
      <c r="AT111" s="645"/>
      <c r="AU111" s="645"/>
      <c r="AV111" s="645"/>
      <c r="AW111" s="645"/>
      <c r="AX111" s="645"/>
      <c r="AY111" s="645"/>
      <c r="AZ111" s="645"/>
      <c r="BA111" s="645"/>
      <c r="BB111" s="645"/>
      <c r="BC111" s="645"/>
      <c r="BD111" s="646"/>
      <c r="BE111" s="662" t="s">
        <v>7</v>
      </c>
      <c r="BF111" s="645"/>
      <c r="BG111" s="645"/>
      <c r="BH111" s="645"/>
      <c r="BI111" s="645"/>
      <c r="BJ111" s="645"/>
      <c r="BK111" s="645"/>
      <c r="BL111" s="645"/>
      <c r="BM111" s="645"/>
      <c r="BN111" s="645"/>
      <c r="BO111" s="645"/>
      <c r="BP111" s="645"/>
      <c r="BQ111" s="645"/>
      <c r="BR111" s="645"/>
      <c r="BS111" s="645"/>
      <c r="BT111" s="645"/>
      <c r="BU111" s="645"/>
      <c r="BV111" s="645"/>
      <c r="BW111" s="645"/>
      <c r="BX111" s="645"/>
      <c r="BY111" s="645"/>
      <c r="BZ111" s="645"/>
      <c r="CA111" s="645"/>
      <c r="CB111" s="645"/>
      <c r="CC111" s="645"/>
      <c r="CD111" s="645"/>
      <c r="CE111" s="645"/>
      <c r="CF111" s="645"/>
      <c r="CG111" s="645"/>
      <c r="CH111" s="645"/>
      <c r="CI111" s="645"/>
      <c r="CJ111" s="645"/>
      <c r="CK111" s="645"/>
      <c r="CL111" s="645"/>
      <c r="CM111" s="645"/>
      <c r="CN111" s="645"/>
      <c r="CO111" s="645"/>
      <c r="CP111" s="646"/>
      <c r="CZ111" s="650"/>
      <c r="DA111" s="651"/>
      <c r="DB111" s="651"/>
      <c r="DC111" s="651"/>
      <c r="DD111" s="651"/>
      <c r="DE111" s="651"/>
      <c r="DF111" s="651"/>
      <c r="DG111" s="651"/>
      <c r="DH111" s="651"/>
      <c r="DI111" s="652"/>
      <c r="DJ111" s="650"/>
      <c r="DK111" s="651"/>
      <c r="DL111" s="651"/>
      <c r="DM111" s="651"/>
      <c r="DN111" s="651"/>
      <c r="DO111" s="651"/>
      <c r="DP111" s="651"/>
      <c r="DQ111" s="651"/>
      <c r="DR111" s="652"/>
      <c r="DS111" s="700"/>
      <c r="DT111" s="701"/>
      <c r="DU111" s="701"/>
      <c r="DV111" s="701"/>
      <c r="DW111" s="701"/>
      <c r="DX111" s="701"/>
      <c r="DY111" s="701"/>
      <c r="DZ111" s="701"/>
      <c r="EA111" s="701"/>
      <c r="EB111" s="701"/>
      <c r="EC111" s="701"/>
      <c r="ED111" s="701"/>
      <c r="EE111" s="701"/>
      <c r="EF111" s="701"/>
      <c r="EG111" s="701"/>
      <c r="EH111" s="700"/>
      <c r="EI111" s="701"/>
      <c r="EJ111" s="701"/>
      <c r="EK111" s="701"/>
      <c r="EL111" s="701"/>
      <c r="EM111" s="701"/>
      <c r="EN111" s="701"/>
      <c r="EO111" s="701"/>
      <c r="EP111" s="701"/>
      <c r="EQ111" s="701"/>
      <c r="ER111" s="701"/>
      <c r="ES111" s="701"/>
      <c r="ET111" s="701"/>
      <c r="EU111" s="701"/>
      <c r="EV111" s="701"/>
      <c r="EW111" s="701"/>
      <c r="EX111" s="701"/>
      <c r="EY111" s="701"/>
      <c r="EZ111" s="702"/>
      <c r="FA111" s="700"/>
      <c r="FB111" s="701"/>
      <c r="FC111" s="701"/>
      <c r="FD111" s="701"/>
      <c r="FE111" s="701"/>
      <c r="FF111" s="701"/>
      <c r="FG111" s="701"/>
      <c r="FH111" s="701"/>
      <c r="FI111" s="701"/>
      <c r="FJ111" s="701"/>
      <c r="FK111" s="701"/>
      <c r="FL111" s="701"/>
      <c r="FM111" s="701"/>
      <c r="FN111" s="701"/>
      <c r="FO111" s="701"/>
      <c r="FP111" s="701"/>
      <c r="FQ111" s="701"/>
      <c r="FR111" s="701"/>
      <c r="FS111" s="702"/>
      <c r="FT111" s="815"/>
      <c r="FU111" s="816"/>
      <c r="FV111" s="816"/>
      <c r="FW111" s="816"/>
      <c r="FX111" s="816"/>
      <c r="FY111" s="816"/>
      <c r="FZ111" s="816"/>
      <c r="GA111" s="816"/>
      <c r="GB111" s="816"/>
      <c r="GC111" s="816"/>
      <c r="GD111" s="816"/>
      <c r="GE111" s="816"/>
      <c r="GF111" s="816"/>
      <c r="GG111" s="816"/>
      <c r="GH111" s="816"/>
      <c r="GI111" s="816"/>
      <c r="GJ111" s="816"/>
      <c r="GK111" s="816"/>
      <c r="GL111" s="817"/>
    </row>
    <row r="112" spans="4:194" ht="3" customHeight="1">
      <c r="D112" s="647"/>
      <c r="E112" s="648"/>
      <c r="F112" s="648"/>
      <c r="G112" s="648"/>
      <c r="H112" s="648"/>
      <c r="I112" s="648"/>
      <c r="J112" s="648"/>
      <c r="K112" s="648"/>
      <c r="L112" s="648"/>
      <c r="M112" s="649"/>
      <c r="N112" s="647"/>
      <c r="O112" s="648"/>
      <c r="P112" s="648"/>
      <c r="Q112" s="648"/>
      <c r="R112" s="648"/>
      <c r="S112" s="648"/>
      <c r="T112" s="648"/>
      <c r="U112" s="648"/>
      <c r="V112" s="648"/>
      <c r="W112" s="648"/>
      <c r="X112" s="648"/>
      <c r="Y112" s="649"/>
      <c r="Z112" s="647"/>
      <c r="AA112" s="648"/>
      <c r="AB112" s="648"/>
      <c r="AC112" s="648"/>
      <c r="AD112" s="648"/>
      <c r="AE112" s="648"/>
      <c r="AF112" s="648"/>
      <c r="AG112" s="648"/>
      <c r="AH112" s="648"/>
      <c r="AI112" s="648"/>
      <c r="AJ112" s="648"/>
      <c r="AK112" s="648"/>
      <c r="AL112" s="648"/>
      <c r="AM112" s="648"/>
      <c r="AN112" s="648"/>
      <c r="AO112" s="648"/>
      <c r="AP112" s="648"/>
      <c r="AQ112" s="648"/>
      <c r="AR112" s="648"/>
      <c r="AS112" s="648"/>
      <c r="AT112" s="648"/>
      <c r="AU112" s="648"/>
      <c r="AV112" s="648"/>
      <c r="AW112" s="648"/>
      <c r="AX112" s="648"/>
      <c r="AY112" s="648"/>
      <c r="AZ112" s="648"/>
      <c r="BA112" s="648"/>
      <c r="BB112" s="648"/>
      <c r="BC112" s="648"/>
      <c r="BD112" s="649"/>
      <c r="BE112" s="647"/>
      <c r="BF112" s="648"/>
      <c r="BG112" s="648"/>
      <c r="BH112" s="648"/>
      <c r="BI112" s="648"/>
      <c r="BJ112" s="648"/>
      <c r="BK112" s="648"/>
      <c r="BL112" s="648"/>
      <c r="BM112" s="648"/>
      <c r="BN112" s="648"/>
      <c r="BO112" s="648"/>
      <c r="BP112" s="648"/>
      <c r="BQ112" s="648"/>
      <c r="BR112" s="648"/>
      <c r="BS112" s="648"/>
      <c r="BT112" s="648"/>
      <c r="BU112" s="648"/>
      <c r="BV112" s="648"/>
      <c r="BW112" s="648"/>
      <c r="BX112" s="648"/>
      <c r="BY112" s="648"/>
      <c r="BZ112" s="648"/>
      <c r="CA112" s="648"/>
      <c r="CB112" s="648"/>
      <c r="CC112" s="648"/>
      <c r="CD112" s="648"/>
      <c r="CE112" s="648"/>
      <c r="CF112" s="648"/>
      <c r="CG112" s="648"/>
      <c r="CH112" s="648"/>
      <c r="CI112" s="648"/>
      <c r="CJ112" s="648"/>
      <c r="CK112" s="648"/>
      <c r="CL112" s="648"/>
      <c r="CM112" s="648"/>
      <c r="CN112" s="648"/>
      <c r="CO112" s="648"/>
      <c r="CP112" s="649"/>
    </row>
    <row r="113" spans="4:194" ht="3" customHeight="1">
      <c r="D113" s="647"/>
      <c r="E113" s="648"/>
      <c r="F113" s="648"/>
      <c r="G113" s="648"/>
      <c r="H113" s="648"/>
      <c r="I113" s="648"/>
      <c r="J113" s="648"/>
      <c r="K113" s="648"/>
      <c r="L113" s="648"/>
      <c r="M113" s="649"/>
      <c r="N113" s="647"/>
      <c r="O113" s="648"/>
      <c r="P113" s="648"/>
      <c r="Q113" s="648"/>
      <c r="R113" s="648"/>
      <c r="S113" s="648"/>
      <c r="T113" s="648"/>
      <c r="U113" s="648"/>
      <c r="V113" s="648"/>
      <c r="W113" s="648"/>
      <c r="X113" s="648"/>
      <c r="Y113" s="649"/>
      <c r="Z113" s="647"/>
      <c r="AA113" s="648"/>
      <c r="AB113" s="648"/>
      <c r="AC113" s="648"/>
      <c r="AD113" s="648"/>
      <c r="AE113" s="648"/>
      <c r="AF113" s="648"/>
      <c r="AG113" s="648"/>
      <c r="AH113" s="648"/>
      <c r="AI113" s="648"/>
      <c r="AJ113" s="648"/>
      <c r="AK113" s="648"/>
      <c r="AL113" s="648"/>
      <c r="AM113" s="648"/>
      <c r="AN113" s="648"/>
      <c r="AO113" s="648"/>
      <c r="AP113" s="648"/>
      <c r="AQ113" s="648"/>
      <c r="AR113" s="648"/>
      <c r="AS113" s="648"/>
      <c r="AT113" s="648"/>
      <c r="AU113" s="648"/>
      <c r="AV113" s="648"/>
      <c r="AW113" s="648"/>
      <c r="AX113" s="648"/>
      <c r="AY113" s="648"/>
      <c r="AZ113" s="648"/>
      <c r="BA113" s="648"/>
      <c r="BB113" s="648"/>
      <c r="BC113" s="648"/>
      <c r="BD113" s="649"/>
      <c r="BE113" s="647"/>
      <c r="BF113" s="648"/>
      <c r="BG113" s="648"/>
      <c r="BH113" s="648"/>
      <c r="BI113" s="648"/>
      <c r="BJ113" s="648"/>
      <c r="BK113" s="648"/>
      <c r="BL113" s="648"/>
      <c r="BM113" s="648"/>
      <c r="BN113" s="648"/>
      <c r="BO113" s="648"/>
      <c r="BP113" s="648"/>
      <c r="BQ113" s="648"/>
      <c r="BR113" s="648"/>
      <c r="BS113" s="648"/>
      <c r="BT113" s="648"/>
      <c r="BU113" s="648"/>
      <c r="BV113" s="648"/>
      <c r="BW113" s="648"/>
      <c r="BX113" s="648"/>
      <c r="BY113" s="648"/>
      <c r="BZ113" s="648"/>
      <c r="CA113" s="648"/>
      <c r="CB113" s="648"/>
      <c r="CC113" s="648"/>
      <c r="CD113" s="648"/>
      <c r="CE113" s="648"/>
      <c r="CF113" s="648"/>
      <c r="CG113" s="648"/>
      <c r="CH113" s="648"/>
      <c r="CI113" s="648"/>
      <c r="CJ113" s="648"/>
      <c r="CK113" s="648"/>
      <c r="CL113" s="648"/>
      <c r="CM113" s="648"/>
      <c r="CN113" s="648"/>
      <c r="CO113" s="648"/>
      <c r="CP113" s="649"/>
      <c r="CZ113" s="662" t="s">
        <v>17</v>
      </c>
      <c r="DA113" s="645"/>
      <c r="DB113" s="645"/>
      <c r="DC113" s="645"/>
      <c r="DD113" s="645"/>
      <c r="DE113" s="645"/>
      <c r="DF113" s="645"/>
      <c r="DG113" s="645"/>
      <c r="DH113" s="645"/>
      <c r="DI113" s="645"/>
      <c r="DJ113" s="645"/>
      <c r="DK113" s="645"/>
      <c r="DL113" s="645"/>
      <c r="DM113" s="645"/>
      <c r="DN113" s="645"/>
      <c r="DO113" s="645"/>
      <c r="DP113" s="645"/>
      <c r="DQ113" s="645"/>
      <c r="DR113" s="646"/>
      <c r="DS113" s="669" t="str">
        <f>工事情報入力!C50</f>
        <v/>
      </c>
      <c r="DT113" s="670"/>
      <c r="DU113" s="670"/>
      <c r="DV113" s="670"/>
      <c r="DW113" s="670"/>
      <c r="DX113" s="670"/>
      <c r="DY113" s="670"/>
      <c r="DZ113" s="670"/>
      <c r="EA113" s="670"/>
      <c r="EB113" s="670"/>
      <c r="EC113" s="670"/>
      <c r="ED113" s="670"/>
      <c r="EE113" s="670"/>
      <c r="EF113" s="670"/>
      <c r="EG113" s="670"/>
      <c r="EH113" s="670"/>
      <c r="EI113" s="670"/>
      <c r="EJ113" s="670"/>
      <c r="EK113" s="670"/>
      <c r="EL113" s="670"/>
      <c r="EM113" s="670"/>
      <c r="EN113" s="670"/>
      <c r="EO113" s="670"/>
      <c r="EP113" s="671"/>
      <c r="ES113" s="662" t="s">
        <v>35</v>
      </c>
      <c r="ET113" s="645"/>
      <c r="EU113" s="645"/>
      <c r="EV113" s="645"/>
      <c r="EW113" s="645"/>
      <c r="EX113" s="645"/>
      <c r="EY113" s="645"/>
      <c r="EZ113" s="645"/>
      <c r="FA113" s="645"/>
      <c r="FB113" s="645"/>
      <c r="FC113" s="645"/>
      <c r="FD113" s="645"/>
      <c r="FE113" s="645"/>
      <c r="FF113" s="645"/>
      <c r="FG113" s="645"/>
      <c r="FH113" s="645"/>
      <c r="FI113" s="645"/>
      <c r="FJ113" s="645"/>
      <c r="FK113" s="645"/>
      <c r="FL113" s="646"/>
      <c r="FM113" s="669" t="str">
        <f>工事情報入力!C53</f>
        <v/>
      </c>
      <c r="FN113" s="670"/>
      <c r="FO113" s="670"/>
      <c r="FP113" s="670"/>
      <c r="FQ113" s="670"/>
      <c r="FR113" s="670"/>
      <c r="FS113" s="670"/>
      <c r="FT113" s="670"/>
      <c r="FU113" s="670"/>
      <c r="FV113" s="670"/>
      <c r="FW113" s="670"/>
      <c r="FX113" s="670"/>
      <c r="FY113" s="670"/>
      <c r="FZ113" s="670"/>
      <c r="GA113" s="670"/>
      <c r="GB113" s="670"/>
      <c r="GC113" s="670"/>
      <c r="GD113" s="670"/>
      <c r="GE113" s="670"/>
      <c r="GF113" s="670"/>
      <c r="GG113" s="670"/>
      <c r="GH113" s="670"/>
      <c r="GI113" s="670"/>
      <c r="GJ113" s="670"/>
      <c r="GK113" s="670"/>
      <c r="GL113" s="671"/>
    </row>
    <row r="114" spans="4:194" ht="3" customHeight="1">
      <c r="D114" s="647"/>
      <c r="E114" s="648"/>
      <c r="F114" s="648"/>
      <c r="G114" s="648"/>
      <c r="H114" s="648"/>
      <c r="I114" s="648"/>
      <c r="J114" s="648"/>
      <c r="K114" s="648"/>
      <c r="L114" s="648"/>
      <c r="M114" s="649"/>
      <c r="N114" s="647"/>
      <c r="O114" s="648"/>
      <c r="P114" s="648"/>
      <c r="Q114" s="648"/>
      <c r="R114" s="648"/>
      <c r="S114" s="648"/>
      <c r="T114" s="648"/>
      <c r="U114" s="648"/>
      <c r="V114" s="648"/>
      <c r="W114" s="648"/>
      <c r="X114" s="648"/>
      <c r="Y114" s="649"/>
      <c r="Z114" s="647"/>
      <c r="AA114" s="648"/>
      <c r="AB114" s="648"/>
      <c r="AC114" s="648"/>
      <c r="AD114" s="648"/>
      <c r="AE114" s="648"/>
      <c r="AF114" s="648"/>
      <c r="AG114" s="648"/>
      <c r="AH114" s="648"/>
      <c r="AI114" s="648"/>
      <c r="AJ114" s="648"/>
      <c r="AK114" s="648"/>
      <c r="AL114" s="648"/>
      <c r="AM114" s="648"/>
      <c r="AN114" s="648"/>
      <c r="AO114" s="648"/>
      <c r="AP114" s="648"/>
      <c r="AQ114" s="648"/>
      <c r="AR114" s="648"/>
      <c r="AS114" s="648"/>
      <c r="AT114" s="648"/>
      <c r="AU114" s="648"/>
      <c r="AV114" s="648"/>
      <c r="AW114" s="648"/>
      <c r="AX114" s="648"/>
      <c r="AY114" s="648"/>
      <c r="AZ114" s="648"/>
      <c r="BA114" s="648"/>
      <c r="BB114" s="648"/>
      <c r="BC114" s="648"/>
      <c r="BD114" s="649"/>
      <c r="BE114" s="647"/>
      <c r="BF114" s="648"/>
      <c r="BG114" s="648"/>
      <c r="BH114" s="648"/>
      <c r="BI114" s="648"/>
      <c r="BJ114" s="648"/>
      <c r="BK114" s="648"/>
      <c r="BL114" s="648"/>
      <c r="BM114" s="648"/>
      <c r="BN114" s="648"/>
      <c r="BO114" s="648"/>
      <c r="BP114" s="648"/>
      <c r="BQ114" s="648"/>
      <c r="BR114" s="648"/>
      <c r="BS114" s="648"/>
      <c r="BT114" s="648"/>
      <c r="BU114" s="648"/>
      <c r="BV114" s="648"/>
      <c r="BW114" s="648"/>
      <c r="BX114" s="648"/>
      <c r="BY114" s="648"/>
      <c r="BZ114" s="648"/>
      <c r="CA114" s="648"/>
      <c r="CB114" s="648"/>
      <c r="CC114" s="648"/>
      <c r="CD114" s="648"/>
      <c r="CE114" s="648"/>
      <c r="CF114" s="648"/>
      <c r="CG114" s="648"/>
      <c r="CH114" s="648"/>
      <c r="CI114" s="648"/>
      <c r="CJ114" s="648"/>
      <c r="CK114" s="648"/>
      <c r="CL114" s="648"/>
      <c r="CM114" s="648"/>
      <c r="CN114" s="648"/>
      <c r="CO114" s="648"/>
      <c r="CP114" s="649"/>
      <c r="CZ114" s="647"/>
      <c r="DA114" s="648"/>
      <c r="DB114" s="648"/>
      <c r="DC114" s="648"/>
      <c r="DD114" s="648"/>
      <c r="DE114" s="648"/>
      <c r="DF114" s="648"/>
      <c r="DG114" s="648"/>
      <c r="DH114" s="648"/>
      <c r="DI114" s="648"/>
      <c r="DJ114" s="648"/>
      <c r="DK114" s="648"/>
      <c r="DL114" s="648"/>
      <c r="DM114" s="648"/>
      <c r="DN114" s="648"/>
      <c r="DO114" s="648"/>
      <c r="DP114" s="648"/>
      <c r="DQ114" s="648"/>
      <c r="DR114" s="649"/>
      <c r="DS114" s="672"/>
      <c r="DT114" s="673"/>
      <c r="DU114" s="673"/>
      <c r="DV114" s="673"/>
      <c r="DW114" s="673"/>
      <c r="DX114" s="673"/>
      <c r="DY114" s="673"/>
      <c r="DZ114" s="673"/>
      <c r="EA114" s="673"/>
      <c r="EB114" s="673"/>
      <c r="EC114" s="673"/>
      <c r="ED114" s="673"/>
      <c r="EE114" s="673"/>
      <c r="EF114" s="673"/>
      <c r="EG114" s="673"/>
      <c r="EH114" s="673"/>
      <c r="EI114" s="673"/>
      <c r="EJ114" s="673"/>
      <c r="EK114" s="673"/>
      <c r="EL114" s="673"/>
      <c r="EM114" s="673"/>
      <c r="EN114" s="673"/>
      <c r="EO114" s="673"/>
      <c r="EP114" s="674"/>
      <c r="ES114" s="647"/>
      <c r="ET114" s="648"/>
      <c r="EU114" s="648"/>
      <c r="EV114" s="648"/>
      <c r="EW114" s="648"/>
      <c r="EX114" s="648"/>
      <c r="EY114" s="648"/>
      <c r="EZ114" s="648"/>
      <c r="FA114" s="648"/>
      <c r="FB114" s="648"/>
      <c r="FC114" s="648"/>
      <c r="FD114" s="648"/>
      <c r="FE114" s="648"/>
      <c r="FF114" s="648"/>
      <c r="FG114" s="648"/>
      <c r="FH114" s="648"/>
      <c r="FI114" s="648"/>
      <c r="FJ114" s="648"/>
      <c r="FK114" s="648"/>
      <c r="FL114" s="649"/>
      <c r="FM114" s="672"/>
      <c r="FN114" s="673"/>
      <c r="FO114" s="673"/>
      <c r="FP114" s="673"/>
      <c r="FQ114" s="673"/>
      <c r="FR114" s="673"/>
      <c r="FS114" s="673"/>
      <c r="FT114" s="673"/>
      <c r="FU114" s="673"/>
      <c r="FV114" s="673"/>
      <c r="FW114" s="673"/>
      <c r="FX114" s="673"/>
      <c r="FY114" s="673"/>
      <c r="FZ114" s="673"/>
      <c r="GA114" s="673"/>
      <c r="GB114" s="673"/>
      <c r="GC114" s="673"/>
      <c r="GD114" s="673"/>
      <c r="GE114" s="673"/>
      <c r="GF114" s="673"/>
      <c r="GG114" s="673"/>
      <c r="GH114" s="673"/>
      <c r="GI114" s="673"/>
      <c r="GJ114" s="673"/>
      <c r="GK114" s="673"/>
      <c r="GL114" s="674"/>
    </row>
    <row r="115" spans="4:194" ht="3" customHeight="1">
      <c r="D115" s="647"/>
      <c r="E115" s="648"/>
      <c r="F115" s="648"/>
      <c r="G115" s="648"/>
      <c r="H115" s="648"/>
      <c r="I115" s="648"/>
      <c r="J115" s="648"/>
      <c r="K115" s="648"/>
      <c r="L115" s="648"/>
      <c r="M115" s="649"/>
      <c r="N115" s="650"/>
      <c r="O115" s="651"/>
      <c r="P115" s="651"/>
      <c r="Q115" s="651"/>
      <c r="R115" s="651"/>
      <c r="S115" s="651"/>
      <c r="T115" s="651"/>
      <c r="U115" s="651"/>
      <c r="V115" s="651"/>
      <c r="W115" s="651"/>
      <c r="X115" s="651"/>
      <c r="Y115" s="652"/>
      <c r="Z115" s="650"/>
      <c r="AA115" s="651"/>
      <c r="AB115" s="651"/>
      <c r="AC115" s="651"/>
      <c r="AD115" s="651"/>
      <c r="AE115" s="651"/>
      <c r="AF115" s="651"/>
      <c r="AG115" s="651"/>
      <c r="AH115" s="651"/>
      <c r="AI115" s="651"/>
      <c r="AJ115" s="651"/>
      <c r="AK115" s="651"/>
      <c r="AL115" s="651"/>
      <c r="AM115" s="651"/>
      <c r="AN115" s="651"/>
      <c r="AO115" s="651"/>
      <c r="AP115" s="651"/>
      <c r="AQ115" s="651"/>
      <c r="AR115" s="651"/>
      <c r="AS115" s="651"/>
      <c r="AT115" s="651"/>
      <c r="AU115" s="651"/>
      <c r="AV115" s="651"/>
      <c r="AW115" s="651"/>
      <c r="AX115" s="651"/>
      <c r="AY115" s="651"/>
      <c r="AZ115" s="651"/>
      <c r="BA115" s="651"/>
      <c r="BB115" s="651"/>
      <c r="BC115" s="651"/>
      <c r="BD115" s="652"/>
      <c r="BE115" s="650"/>
      <c r="BF115" s="651"/>
      <c r="BG115" s="651"/>
      <c r="BH115" s="651"/>
      <c r="BI115" s="651"/>
      <c r="BJ115" s="651"/>
      <c r="BK115" s="651"/>
      <c r="BL115" s="651"/>
      <c r="BM115" s="651"/>
      <c r="BN115" s="651"/>
      <c r="BO115" s="651"/>
      <c r="BP115" s="651"/>
      <c r="BQ115" s="651"/>
      <c r="BR115" s="651"/>
      <c r="BS115" s="651"/>
      <c r="BT115" s="651"/>
      <c r="BU115" s="651"/>
      <c r="BV115" s="651"/>
      <c r="BW115" s="651"/>
      <c r="BX115" s="651"/>
      <c r="BY115" s="651"/>
      <c r="BZ115" s="651"/>
      <c r="CA115" s="651"/>
      <c r="CB115" s="651"/>
      <c r="CC115" s="651"/>
      <c r="CD115" s="651"/>
      <c r="CE115" s="651"/>
      <c r="CF115" s="651"/>
      <c r="CG115" s="651"/>
      <c r="CH115" s="651"/>
      <c r="CI115" s="651"/>
      <c r="CJ115" s="651"/>
      <c r="CK115" s="651"/>
      <c r="CL115" s="651"/>
      <c r="CM115" s="651"/>
      <c r="CN115" s="651"/>
      <c r="CO115" s="651"/>
      <c r="CP115" s="652"/>
      <c r="CZ115" s="647"/>
      <c r="DA115" s="648"/>
      <c r="DB115" s="648"/>
      <c r="DC115" s="648"/>
      <c r="DD115" s="648"/>
      <c r="DE115" s="648"/>
      <c r="DF115" s="648"/>
      <c r="DG115" s="648"/>
      <c r="DH115" s="648"/>
      <c r="DI115" s="648"/>
      <c r="DJ115" s="648"/>
      <c r="DK115" s="648"/>
      <c r="DL115" s="648"/>
      <c r="DM115" s="648"/>
      <c r="DN115" s="648"/>
      <c r="DO115" s="648"/>
      <c r="DP115" s="648"/>
      <c r="DQ115" s="648"/>
      <c r="DR115" s="649"/>
      <c r="DS115" s="672"/>
      <c r="DT115" s="673"/>
      <c r="DU115" s="673"/>
      <c r="DV115" s="673"/>
      <c r="DW115" s="673"/>
      <c r="DX115" s="673"/>
      <c r="DY115" s="673"/>
      <c r="DZ115" s="673"/>
      <c r="EA115" s="673"/>
      <c r="EB115" s="673"/>
      <c r="EC115" s="673"/>
      <c r="ED115" s="673"/>
      <c r="EE115" s="673"/>
      <c r="EF115" s="673"/>
      <c r="EG115" s="673"/>
      <c r="EH115" s="673"/>
      <c r="EI115" s="673"/>
      <c r="EJ115" s="673"/>
      <c r="EK115" s="673"/>
      <c r="EL115" s="673"/>
      <c r="EM115" s="673"/>
      <c r="EN115" s="673"/>
      <c r="EO115" s="673"/>
      <c r="EP115" s="674"/>
      <c r="ES115" s="647"/>
      <c r="ET115" s="648"/>
      <c r="EU115" s="648"/>
      <c r="EV115" s="648"/>
      <c r="EW115" s="648"/>
      <c r="EX115" s="648"/>
      <c r="EY115" s="648"/>
      <c r="EZ115" s="648"/>
      <c r="FA115" s="648"/>
      <c r="FB115" s="648"/>
      <c r="FC115" s="648"/>
      <c r="FD115" s="648"/>
      <c r="FE115" s="648"/>
      <c r="FF115" s="648"/>
      <c r="FG115" s="648"/>
      <c r="FH115" s="648"/>
      <c r="FI115" s="648"/>
      <c r="FJ115" s="648"/>
      <c r="FK115" s="648"/>
      <c r="FL115" s="649"/>
      <c r="FM115" s="672"/>
      <c r="FN115" s="673"/>
      <c r="FO115" s="673"/>
      <c r="FP115" s="673"/>
      <c r="FQ115" s="673"/>
      <c r="FR115" s="673"/>
      <c r="FS115" s="673"/>
      <c r="FT115" s="673"/>
      <c r="FU115" s="673"/>
      <c r="FV115" s="673"/>
      <c r="FW115" s="673"/>
      <c r="FX115" s="673"/>
      <c r="FY115" s="673"/>
      <c r="FZ115" s="673"/>
      <c r="GA115" s="673"/>
      <c r="GB115" s="673"/>
      <c r="GC115" s="673"/>
      <c r="GD115" s="673"/>
      <c r="GE115" s="673"/>
      <c r="GF115" s="673"/>
      <c r="GG115" s="673"/>
      <c r="GH115" s="673"/>
      <c r="GI115" s="673"/>
      <c r="GJ115" s="673"/>
      <c r="GK115" s="673"/>
      <c r="GL115" s="674"/>
    </row>
    <row r="116" spans="4:194" ht="3" customHeight="1">
      <c r="D116" s="647"/>
      <c r="E116" s="648"/>
      <c r="F116" s="648"/>
      <c r="G116" s="648"/>
      <c r="H116" s="648"/>
      <c r="I116" s="648"/>
      <c r="J116" s="648"/>
      <c r="K116" s="648"/>
      <c r="L116" s="648"/>
      <c r="M116" s="649"/>
      <c r="N116" s="662" t="s">
        <v>34</v>
      </c>
      <c r="O116" s="645"/>
      <c r="P116" s="645"/>
      <c r="Q116" s="645"/>
      <c r="R116" s="645"/>
      <c r="S116" s="645"/>
      <c r="T116" s="645"/>
      <c r="U116" s="645"/>
      <c r="V116" s="645"/>
      <c r="W116" s="645"/>
      <c r="X116" s="645"/>
      <c r="Y116" s="646"/>
      <c r="Z116" s="839" t="s">
        <v>241</v>
      </c>
      <c r="AA116" s="829"/>
      <c r="AB116" s="829"/>
      <c r="AC116" s="829"/>
      <c r="AD116" s="829"/>
      <c r="AE116" s="829"/>
      <c r="AF116" s="829"/>
      <c r="AG116" s="829"/>
      <c r="AH116" s="829"/>
      <c r="AI116" s="829"/>
      <c r="AJ116" s="829"/>
      <c r="AK116" s="829"/>
      <c r="AL116" s="829"/>
      <c r="AM116" s="829"/>
      <c r="AN116" s="829"/>
      <c r="AO116" s="829"/>
      <c r="AP116" s="829"/>
      <c r="AQ116" s="829"/>
      <c r="AR116" s="829"/>
      <c r="AS116" s="829"/>
      <c r="AT116" s="829"/>
      <c r="AU116" s="829"/>
      <c r="AV116" s="829"/>
      <c r="AW116" s="829"/>
      <c r="AX116" s="829"/>
      <c r="AY116" s="829"/>
      <c r="AZ116" s="829"/>
      <c r="BA116" s="829"/>
      <c r="BB116" s="829"/>
      <c r="BC116" s="829"/>
      <c r="BD116" s="830"/>
      <c r="BE116" s="828" t="s">
        <v>242</v>
      </c>
      <c r="BF116" s="829"/>
      <c r="BG116" s="829"/>
      <c r="BH116" s="829"/>
      <c r="BI116" s="829"/>
      <c r="BJ116" s="829"/>
      <c r="BK116" s="829"/>
      <c r="BL116" s="829"/>
      <c r="BM116" s="829"/>
      <c r="BN116" s="829"/>
      <c r="BO116" s="829"/>
      <c r="BP116" s="829"/>
      <c r="BQ116" s="829"/>
      <c r="BR116" s="829"/>
      <c r="BS116" s="829"/>
      <c r="BT116" s="829"/>
      <c r="BU116" s="829"/>
      <c r="BV116" s="829"/>
      <c r="BW116" s="829"/>
      <c r="BX116" s="829"/>
      <c r="BY116" s="829"/>
      <c r="BZ116" s="829"/>
      <c r="CA116" s="829"/>
      <c r="CB116" s="829"/>
      <c r="CC116" s="829"/>
      <c r="CD116" s="829"/>
      <c r="CE116" s="829"/>
      <c r="CF116" s="829"/>
      <c r="CG116" s="829"/>
      <c r="CH116" s="829"/>
      <c r="CI116" s="829"/>
      <c r="CJ116" s="829"/>
      <c r="CK116" s="829"/>
      <c r="CL116" s="829"/>
      <c r="CM116" s="829"/>
      <c r="CN116" s="829"/>
      <c r="CO116" s="829"/>
      <c r="CP116" s="830"/>
      <c r="CZ116" s="647"/>
      <c r="DA116" s="648"/>
      <c r="DB116" s="648"/>
      <c r="DC116" s="648"/>
      <c r="DD116" s="648"/>
      <c r="DE116" s="648"/>
      <c r="DF116" s="648"/>
      <c r="DG116" s="648"/>
      <c r="DH116" s="648"/>
      <c r="DI116" s="648"/>
      <c r="DJ116" s="648"/>
      <c r="DK116" s="648"/>
      <c r="DL116" s="648"/>
      <c r="DM116" s="648"/>
      <c r="DN116" s="648"/>
      <c r="DO116" s="648"/>
      <c r="DP116" s="648"/>
      <c r="DQ116" s="648"/>
      <c r="DR116" s="649"/>
      <c r="DS116" s="672"/>
      <c r="DT116" s="673"/>
      <c r="DU116" s="673"/>
      <c r="DV116" s="673"/>
      <c r="DW116" s="673"/>
      <c r="DX116" s="673"/>
      <c r="DY116" s="673"/>
      <c r="DZ116" s="673"/>
      <c r="EA116" s="673"/>
      <c r="EB116" s="673"/>
      <c r="EC116" s="673"/>
      <c r="ED116" s="673"/>
      <c r="EE116" s="673"/>
      <c r="EF116" s="673"/>
      <c r="EG116" s="673"/>
      <c r="EH116" s="673"/>
      <c r="EI116" s="673"/>
      <c r="EJ116" s="673"/>
      <c r="EK116" s="673"/>
      <c r="EL116" s="673"/>
      <c r="EM116" s="673"/>
      <c r="EN116" s="673"/>
      <c r="EO116" s="673"/>
      <c r="EP116" s="674"/>
      <c r="ES116" s="647"/>
      <c r="ET116" s="648"/>
      <c r="EU116" s="648"/>
      <c r="EV116" s="648"/>
      <c r="EW116" s="648"/>
      <c r="EX116" s="648"/>
      <c r="EY116" s="648"/>
      <c r="EZ116" s="648"/>
      <c r="FA116" s="648"/>
      <c r="FB116" s="648"/>
      <c r="FC116" s="648"/>
      <c r="FD116" s="648"/>
      <c r="FE116" s="648"/>
      <c r="FF116" s="648"/>
      <c r="FG116" s="648"/>
      <c r="FH116" s="648"/>
      <c r="FI116" s="648"/>
      <c r="FJ116" s="648"/>
      <c r="FK116" s="648"/>
      <c r="FL116" s="649"/>
      <c r="FM116" s="672"/>
      <c r="FN116" s="673"/>
      <c r="FO116" s="673"/>
      <c r="FP116" s="673"/>
      <c r="FQ116" s="673"/>
      <c r="FR116" s="673"/>
      <c r="FS116" s="673"/>
      <c r="FT116" s="673"/>
      <c r="FU116" s="673"/>
      <c r="FV116" s="673"/>
      <c r="FW116" s="673"/>
      <c r="FX116" s="673"/>
      <c r="FY116" s="673"/>
      <c r="FZ116" s="673"/>
      <c r="GA116" s="673"/>
      <c r="GB116" s="673"/>
      <c r="GC116" s="673"/>
      <c r="GD116" s="673"/>
      <c r="GE116" s="673"/>
      <c r="GF116" s="673"/>
      <c r="GG116" s="673"/>
      <c r="GH116" s="673"/>
      <c r="GI116" s="673"/>
      <c r="GJ116" s="673"/>
      <c r="GK116" s="673"/>
      <c r="GL116" s="674"/>
    </row>
    <row r="117" spans="4:194" ht="3" customHeight="1">
      <c r="D117" s="647"/>
      <c r="E117" s="648"/>
      <c r="F117" s="648"/>
      <c r="G117" s="648"/>
      <c r="H117" s="648"/>
      <c r="I117" s="648"/>
      <c r="J117" s="648"/>
      <c r="K117" s="648"/>
      <c r="L117" s="648"/>
      <c r="M117" s="649"/>
      <c r="N117" s="647"/>
      <c r="O117" s="648"/>
      <c r="P117" s="648"/>
      <c r="Q117" s="648"/>
      <c r="R117" s="648"/>
      <c r="S117" s="648"/>
      <c r="T117" s="648"/>
      <c r="U117" s="648"/>
      <c r="V117" s="648"/>
      <c r="W117" s="648"/>
      <c r="X117" s="648"/>
      <c r="Y117" s="649"/>
      <c r="Z117" s="831"/>
      <c r="AA117" s="832"/>
      <c r="AB117" s="832"/>
      <c r="AC117" s="832"/>
      <c r="AD117" s="832"/>
      <c r="AE117" s="832"/>
      <c r="AF117" s="832"/>
      <c r="AG117" s="832"/>
      <c r="AH117" s="832"/>
      <c r="AI117" s="832"/>
      <c r="AJ117" s="832"/>
      <c r="AK117" s="832"/>
      <c r="AL117" s="832"/>
      <c r="AM117" s="832"/>
      <c r="AN117" s="832"/>
      <c r="AO117" s="832"/>
      <c r="AP117" s="832"/>
      <c r="AQ117" s="832"/>
      <c r="AR117" s="832"/>
      <c r="AS117" s="832"/>
      <c r="AT117" s="832"/>
      <c r="AU117" s="832"/>
      <c r="AV117" s="832"/>
      <c r="AW117" s="832"/>
      <c r="AX117" s="832"/>
      <c r="AY117" s="832"/>
      <c r="AZ117" s="832"/>
      <c r="BA117" s="832"/>
      <c r="BB117" s="832"/>
      <c r="BC117" s="832"/>
      <c r="BD117" s="833"/>
      <c r="BE117" s="831"/>
      <c r="BF117" s="832"/>
      <c r="BG117" s="832"/>
      <c r="BH117" s="832"/>
      <c r="BI117" s="832"/>
      <c r="BJ117" s="832"/>
      <c r="BK117" s="832"/>
      <c r="BL117" s="832"/>
      <c r="BM117" s="832"/>
      <c r="BN117" s="832"/>
      <c r="BO117" s="832"/>
      <c r="BP117" s="832"/>
      <c r="BQ117" s="832"/>
      <c r="BR117" s="832"/>
      <c r="BS117" s="832"/>
      <c r="BT117" s="832"/>
      <c r="BU117" s="832"/>
      <c r="BV117" s="832"/>
      <c r="BW117" s="832"/>
      <c r="BX117" s="832"/>
      <c r="BY117" s="832"/>
      <c r="BZ117" s="832"/>
      <c r="CA117" s="832"/>
      <c r="CB117" s="832"/>
      <c r="CC117" s="832"/>
      <c r="CD117" s="832"/>
      <c r="CE117" s="832"/>
      <c r="CF117" s="832"/>
      <c r="CG117" s="832"/>
      <c r="CH117" s="832"/>
      <c r="CI117" s="832"/>
      <c r="CJ117" s="832"/>
      <c r="CK117" s="832"/>
      <c r="CL117" s="832"/>
      <c r="CM117" s="832"/>
      <c r="CN117" s="832"/>
      <c r="CO117" s="832"/>
      <c r="CP117" s="833"/>
      <c r="CZ117" s="647"/>
      <c r="DA117" s="648"/>
      <c r="DB117" s="648"/>
      <c r="DC117" s="648"/>
      <c r="DD117" s="648"/>
      <c r="DE117" s="648"/>
      <c r="DF117" s="648"/>
      <c r="DG117" s="648"/>
      <c r="DH117" s="648"/>
      <c r="DI117" s="648"/>
      <c r="DJ117" s="648"/>
      <c r="DK117" s="648"/>
      <c r="DL117" s="648"/>
      <c r="DM117" s="648"/>
      <c r="DN117" s="648"/>
      <c r="DO117" s="648"/>
      <c r="DP117" s="648"/>
      <c r="DQ117" s="648"/>
      <c r="DR117" s="649"/>
      <c r="DS117" s="672"/>
      <c r="DT117" s="673"/>
      <c r="DU117" s="673"/>
      <c r="DV117" s="673"/>
      <c r="DW117" s="673"/>
      <c r="DX117" s="673"/>
      <c r="DY117" s="673"/>
      <c r="DZ117" s="673"/>
      <c r="EA117" s="673"/>
      <c r="EB117" s="673"/>
      <c r="EC117" s="673"/>
      <c r="ED117" s="673"/>
      <c r="EE117" s="673"/>
      <c r="EF117" s="673"/>
      <c r="EG117" s="673"/>
      <c r="EH117" s="673"/>
      <c r="EI117" s="673"/>
      <c r="EJ117" s="673"/>
      <c r="EK117" s="673"/>
      <c r="EL117" s="673"/>
      <c r="EM117" s="673"/>
      <c r="EN117" s="673"/>
      <c r="EO117" s="673"/>
      <c r="EP117" s="674"/>
      <c r="ES117" s="647"/>
      <c r="ET117" s="648"/>
      <c r="EU117" s="648"/>
      <c r="EV117" s="648"/>
      <c r="EW117" s="648"/>
      <c r="EX117" s="648"/>
      <c r="EY117" s="648"/>
      <c r="EZ117" s="648"/>
      <c r="FA117" s="648"/>
      <c r="FB117" s="648"/>
      <c r="FC117" s="648"/>
      <c r="FD117" s="648"/>
      <c r="FE117" s="648"/>
      <c r="FF117" s="648"/>
      <c r="FG117" s="648"/>
      <c r="FH117" s="648"/>
      <c r="FI117" s="648"/>
      <c r="FJ117" s="648"/>
      <c r="FK117" s="648"/>
      <c r="FL117" s="649"/>
      <c r="FM117" s="672"/>
      <c r="FN117" s="673"/>
      <c r="FO117" s="673"/>
      <c r="FP117" s="673"/>
      <c r="FQ117" s="673"/>
      <c r="FR117" s="673"/>
      <c r="FS117" s="673"/>
      <c r="FT117" s="673"/>
      <c r="FU117" s="673"/>
      <c r="FV117" s="673"/>
      <c r="FW117" s="673"/>
      <c r="FX117" s="673"/>
      <c r="FY117" s="673"/>
      <c r="FZ117" s="673"/>
      <c r="GA117" s="673"/>
      <c r="GB117" s="673"/>
      <c r="GC117" s="673"/>
      <c r="GD117" s="673"/>
      <c r="GE117" s="673"/>
      <c r="GF117" s="673"/>
      <c r="GG117" s="673"/>
      <c r="GH117" s="673"/>
      <c r="GI117" s="673"/>
      <c r="GJ117" s="673"/>
      <c r="GK117" s="673"/>
      <c r="GL117" s="674"/>
    </row>
    <row r="118" spans="4:194" ht="3" customHeight="1">
      <c r="D118" s="647"/>
      <c r="E118" s="648"/>
      <c r="F118" s="648"/>
      <c r="G118" s="648"/>
      <c r="H118" s="648"/>
      <c r="I118" s="648"/>
      <c r="J118" s="648"/>
      <c r="K118" s="648"/>
      <c r="L118" s="648"/>
      <c r="M118" s="649"/>
      <c r="N118" s="647"/>
      <c r="O118" s="648"/>
      <c r="P118" s="648"/>
      <c r="Q118" s="648"/>
      <c r="R118" s="648"/>
      <c r="S118" s="648"/>
      <c r="T118" s="648"/>
      <c r="U118" s="648"/>
      <c r="V118" s="648"/>
      <c r="W118" s="648"/>
      <c r="X118" s="648"/>
      <c r="Y118" s="649"/>
      <c r="Z118" s="831"/>
      <c r="AA118" s="832"/>
      <c r="AB118" s="832"/>
      <c r="AC118" s="832"/>
      <c r="AD118" s="832"/>
      <c r="AE118" s="832"/>
      <c r="AF118" s="832"/>
      <c r="AG118" s="832"/>
      <c r="AH118" s="832"/>
      <c r="AI118" s="832"/>
      <c r="AJ118" s="832"/>
      <c r="AK118" s="832"/>
      <c r="AL118" s="832"/>
      <c r="AM118" s="832"/>
      <c r="AN118" s="832"/>
      <c r="AO118" s="832"/>
      <c r="AP118" s="832"/>
      <c r="AQ118" s="832"/>
      <c r="AR118" s="832"/>
      <c r="AS118" s="832"/>
      <c r="AT118" s="832"/>
      <c r="AU118" s="832"/>
      <c r="AV118" s="832"/>
      <c r="AW118" s="832"/>
      <c r="AX118" s="832"/>
      <c r="AY118" s="832"/>
      <c r="AZ118" s="832"/>
      <c r="BA118" s="832"/>
      <c r="BB118" s="832"/>
      <c r="BC118" s="832"/>
      <c r="BD118" s="833"/>
      <c r="BE118" s="831"/>
      <c r="BF118" s="832"/>
      <c r="BG118" s="832"/>
      <c r="BH118" s="832"/>
      <c r="BI118" s="832"/>
      <c r="BJ118" s="832"/>
      <c r="BK118" s="832"/>
      <c r="BL118" s="832"/>
      <c r="BM118" s="832"/>
      <c r="BN118" s="832"/>
      <c r="BO118" s="832"/>
      <c r="BP118" s="832"/>
      <c r="BQ118" s="832"/>
      <c r="BR118" s="832"/>
      <c r="BS118" s="832"/>
      <c r="BT118" s="832"/>
      <c r="BU118" s="832"/>
      <c r="BV118" s="832"/>
      <c r="BW118" s="832"/>
      <c r="BX118" s="832"/>
      <c r="BY118" s="832"/>
      <c r="BZ118" s="832"/>
      <c r="CA118" s="832"/>
      <c r="CB118" s="832"/>
      <c r="CC118" s="832"/>
      <c r="CD118" s="832"/>
      <c r="CE118" s="832"/>
      <c r="CF118" s="832"/>
      <c r="CG118" s="832"/>
      <c r="CH118" s="832"/>
      <c r="CI118" s="832"/>
      <c r="CJ118" s="832"/>
      <c r="CK118" s="832"/>
      <c r="CL118" s="832"/>
      <c r="CM118" s="832"/>
      <c r="CN118" s="832"/>
      <c r="CO118" s="832"/>
      <c r="CP118" s="833"/>
      <c r="CZ118" s="647"/>
      <c r="DA118" s="648"/>
      <c r="DB118" s="648"/>
      <c r="DC118" s="648"/>
      <c r="DD118" s="648"/>
      <c r="DE118" s="648"/>
      <c r="DF118" s="648"/>
      <c r="DG118" s="648"/>
      <c r="DH118" s="648"/>
      <c r="DI118" s="648"/>
      <c r="DJ118" s="648"/>
      <c r="DK118" s="648"/>
      <c r="DL118" s="648"/>
      <c r="DM118" s="648"/>
      <c r="DN118" s="648"/>
      <c r="DO118" s="648"/>
      <c r="DP118" s="648"/>
      <c r="DQ118" s="648"/>
      <c r="DR118" s="649"/>
      <c r="DS118" s="672"/>
      <c r="DT118" s="673"/>
      <c r="DU118" s="673"/>
      <c r="DV118" s="673"/>
      <c r="DW118" s="673"/>
      <c r="DX118" s="673"/>
      <c r="DY118" s="673"/>
      <c r="DZ118" s="673"/>
      <c r="EA118" s="673"/>
      <c r="EB118" s="673"/>
      <c r="EC118" s="673"/>
      <c r="ED118" s="673"/>
      <c r="EE118" s="673"/>
      <c r="EF118" s="673"/>
      <c r="EG118" s="673"/>
      <c r="EH118" s="673"/>
      <c r="EI118" s="673"/>
      <c r="EJ118" s="673"/>
      <c r="EK118" s="673"/>
      <c r="EL118" s="673"/>
      <c r="EM118" s="673"/>
      <c r="EN118" s="673"/>
      <c r="EO118" s="673"/>
      <c r="EP118" s="674"/>
      <c r="ES118" s="647"/>
      <c r="ET118" s="648"/>
      <c r="EU118" s="648"/>
      <c r="EV118" s="648"/>
      <c r="EW118" s="648"/>
      <c r="EX118" s="648"/>
      <c r="EY118" s="648"/>
      <c r="EZ118" s="648"/>
      <c r="FA118" s="648"/>
      <c r="FB118" s="648"/>
      <c r="FC118" s="648"/>
      <c r="FD118" s="648"/>
      <c r="FE118" s="648"/>
      <c r="FF118" s="648"/>
      <c r="FG118" s="648"/>
      <c r="FH118" s="648"/>
      <c r="FI118" s="648"/>
      <c r="FJ118" s="648"/>
      <c r="FK118" s="648"/>
      <c r="FL118" s="649"/>
      <c r="FM118" s="672"/>
      <c r="FN118" s="673"/>
      <c r="FO118" s="673"/>
      <c r="FP118" s="673"/>
      <c r="FQ118" s="673"/>
      <c r="FR118" s="673"/>
      <c r="FS118" s="673"/>
      <c r="FT118" s="673"/>
      <c r="FU118" s="673"/>
      <c r="FV118" s="673"/>
      <c r="FW118" s="673"/>
      <c r="FX118" s="673"/>
      <c r="FY118" s="673"/>
      <c r="FZ118" s="673"/>
      <c r="GA118" s="673"/>
      <c r="GB118" s="673"/>
      <c r="GC118" s="673"/>
      <c r="GD118" s="673"/>
      <c r="GE118" s="673"/>
      <c r="GF118" s="673"/>
      <c r="GG118" s="673"/>
      <c r="GH118" s="673"/>
      <c r="GI118" s="673"/>
      <c r="GJ118" s="673"/>
      <c r="GK118" s="673"/>
      <c r="GL118" s="674"/>
    </row>
    <row r="119" spans="4:194" ht="3" customHeight="1">
      <c r="D119" s="647"/>
      <c r="E119" s="648"/>
      <c r="F119" s="648"/>
      <c r="G119" s="648"/>
      <c r="H119" s="648"/>
      <c r="I119" s="648"/>
      <c r="J119" s="648"/>
      <c r="K119" s="648"/>
      <c r="L119" s="648"/>
      <c r="M119" s="649"/>
      <c r="N119" s="647"/>
      <c r="O119" s="648"/>
      <c r="P119" s="648"/>
      <c r="Q119" s="648"/>
      <c r="R119" s="648"/>
      <c r="S119" s="648"/>
      <c r="T119" s="648"/>
      <c r="U119" s="648"/>
      <c r="V119" s="648"/>
      <c r="W119" s="648"/>
      <c r="X119" s="648"/>
      <c r="Y119" s="649"/>
      <c r="Z119" s="831"/>
      <c r="AA119" s="832"/>
      <c r="AB119" s="832"/>
      <c r="AC119" s="832"/>
      <c r="AD119" s="832"/>
      <c r="AE119" s="832"/>
      <c r="AF119" s="832"/>
      <c r="AG119" s="832"/>
      <c r="AH119" s="832"/>
      <c r="AI119" s="832"/>
      <c r="AJ119" s="832"/>
      <c r="AK119" s="832"/>
      <c r="AL119" s="832"/>
      <c r="AM119" s="832"/>
      <c r="AN119" s="832"/>
      <c r="AO119" s="832"/>
      <c r="AP119" s="832"/>
      <c r="AQ119" s="832"/>
      <c r="AR119" s="832"/>
      <c r="AS119" s="832"/>
      <c r="AT119" s="832"/>
      <c r="AU119" s="832"/>
      <c r="AV119" s="832"/>
      <c r="AW119" s="832"/>
      <c r="AX119" s="832"/>
      <c r="AY119" s="832"/>
      <c r="AZ119" s="832"/>
      <c r="BA119" s="832"/>
      <c r="BB119" s="832"/>
      <c r="BC119" s="832"/>
      <c r="BD119" s="833"/>
      <c r="BE119" s="831"/>
      <c r="BF119" s="832"/>
      <c r="BG119" s="832"/>
      <c r="BH119" s="832"/>
      <c r="BI119" s="832"/>
      <c r="BJ119" s="832"/>
      <c r="BK119" s="832"/>
      <c r="BL119" s="832"/>
      <c r="BM119" s="832"/>
      <c r="BN119" s="832"/>
      <c r="BO119" s="832"/>
      <c r="BP119" s="832"/>
      <c r="BQ119" s="832"/>
      <c r="BR119" s="832"/>
      <c r="BS119" s="832"/>
      <c r="BT119" s="832"/>
      <c r="BU119" s="832"/>
      <c r="BV119" s="832"/>
      <c r="BW119" s="832"/>
      <c r="BX119" s="832"/>
      <c r="BY119" s="832"/>
      <c r="BZ119" s="832"/>
      <c r="CA119" s="832"/>
      <c r="CB119" s="832"/>
      <c r="CC119" s="832"/>
      <c r="CD119" s="832"/>
      <c r="CE119" s="832"/>
      <c r="CF119" s="832"/>
      <c r="CG119" s="832"/>
      <c r="CH119" s="832"/>
      <c r="CI119" s="832"/>
      <c r="CJ119" s="832"/>
      <c r="CK119" s="832"/>
      <c r="CL119" s="832"/>
      <c r="CM119" s="832"/>
      <c r="CN119" s="832"/>
      <c r="CO119" s="832"/>
      <c r="CP119" s="833"/>
      <c r="CZ119" s="647"/>
      <c r="DA119" s="648"/>
      <c r="DB119" s="648"/>
      <c r="DC119" s="648"/>
      <c r="DD119" s="648"/>
      <c r="DE119" s="648"/>
      <c r="DF119" s="648"/>
      <c r="DG119" s="648"/>
      <c r="DH119" s="648"/>
      <c r="DI119" s="648"/>
      <c r="DJ119" s="648"/>
      <c r="DK119" s="648"/>
      <c r="DL119" s="648"/>
      <c r="DM119" s="648"/>
      <c r="DN119" s="648"/>
      <c r="DO119" s="648"/>
      <c r="DP119" s="648"/>
      <c r="DQ119" s="648"/>
      <c r="DR119" s="649"/>
      <c r="DS119" s="672"/>
      <c r="DT119" s="673"/>
      <c r="DU119" s="673"/>
      <c r="DV119" s="673"/>
      <c r="DW119" s="673"/>
      <c r="DX119" s="673"/>
      <c r="DY119" s="673"/>
      <c r="DZ119" s="673"/>
      <c r="EA119" s="673"/>
      <c r="EB119" s="673"/>
      <c r="EC119" s="673"/>
      <c r="ED119" s="673"/>
      <c r="EE119" s="673"/>
      <c r="EF119" s="673"/>
      <c r="EG119" s="673"/>
      <c r="EH119" s="673"/>
      <c r="EI119" s="673"/>
      <c r="EJ119" s="673"/>
      <c r="EK119" s="673"/>
      <c r="EL119" s="673"/>
      <c r="EM119" s="673"/>
      <c r="EN119" s="673"/>
      <c r="EO119" s="673"/>
      <c r="EP119" s="674"/>
      <c r="ES119" s="647"/>
      <c r="ET119" s="648"/>
      <c r="EU119" s="648"/>
      <c r="EV119" s="648"/>
      <c r="EW119" s="648"/>
      <c r="EX119" s="648"/>
      <c r="EY119" s="648"/>
      <c r="EZ119" s="648"/>
      <c r="FA119" s="648"/>
      <c r="FB119" s="648"/>
      <c r="FC119" s="648"/>
      <c r="FD119" s="648"/>
      <c r="FE119" s="648"/>
      <c r="FF119" s="648"/>
      <c r="FG119" s="648"/>
      <c r="FH119" s="648"/>
      <c r="FI119" s="648"/>
      <c r="FJ119" s="648"/>
      <c r="FK119" s="648"/>
      <c r="FL119" s="649"/>
      <c r="FM119" s="672"/>
      <c r="FN119" s="673"/>
      <c r="FO119" s="673"/>
      <c r="FP119" s="673"/>
      <c r="FQ119" s="673"/>
      <c r="FR119" s="673"/>
      <c r="FS119" s="673"/>
      <c r="FT119" s="673"/>
      <c r="FU119" s="673"/>
      <c r="FV119" s="673"/>
      <c r="FW119" s="673"/>
      <c r="FX119" s="673"/>
      <c r="FY119" s="673"/>
      <c r="FZ119" s="673"/>
      <c r="GA119" s="673"/>
      <c r="GB119" s="673"/>
      <c r="GC119" s="673"/>
      <c r="GD119" s="673"/>
      <c r="GE119" s="673"/>
      <c r="GF119" s="673"/>
      <c r="GG119" s="673"/>
      <c r="GH119" s="673"/>
      <c r="GI119" s="673"/>
      <c r="GJ119" s="673"/>
      <c r="GK119" s="673"/>
      <c r="GL119" s="674"/>
    </row>
    <row r="120" spans="4:194" ht="3" customHeight="1">
      <c r="D120" s="647"/>
      <c r="E120" s="648"/>
      <c r="F120" s="648"/>
      <c r="G120" s="648"/>
      <c r="H120" s="648"/>
      <c r="I120" s="648"/>
      <c r="J120" s="648"/>
      <c r="K120" s="648"/>
      <c r="L120" s="648"/>
      <c r="M120" s="649"/>
      <c r="N120" s="647"/>
      <c r="O120" s="648"/>
      <c r="P120" s="648"/>
      <c r="Q120" s="648"/>
      <c r="R120" s="648"/>
      <c r="S120" s="648"/>
      <c r="T120" s="648"/>
      <c r="U120" s="648"/>
      <c r="V120" s="648"/>
      <c r="W120" s="648"/>
      <c r="X120" s="648"/>
      <c r="Y120" s="649"/>
      <c r="Z120" s="831"/>
      <c r="AA120" s="832"/>
      <c r="AB120" s="832"/>
      <c r="AC120" s="832"/>
      <c r="AD120" s="832"/>
      <c r="AE120" s="832"/>
      <c r="AF120" s="832"/>
      <c r="AG120" s="832"/>
      <c r="AH120" s="832"/>
      <c r="AI120" s="832"/>
      <c r="AJ120" s="832"/>
      <c r="AK120" s="832"/>
      <c r="AL120" s="832"/>
      <c r="AM120" s="832"/>
      <c r="AN120" s="832"/>
      <c r="AO120" s="832"/>
      <c r="AP120" s="832"/>
      <c r="AQ120" s="832"/>
      <c r="AR120" s="832"/>
      <c r="AS120" s="832"/>
      <c r="AT120" s="832"/>
      <c r="AU120" s="832"/>
      <c r="AV120" s="832"/>
      <c r="AW120" s="832"/>
      <c r="AX120" s="832"/>
      <c r="AY120" s="832"/>
      <c r="AZ120" s="832"/>
      <c r="BA120" s="832"/>
      <c r="BB120" s="832"/>
      <c r="BC120" s="832"/>
      <c r="BD120" s="833"/>
      <c r="BE120" s="831"/>
      <c r="BF120" s="832"/>
      <c r="BG120" s="832"/>
      <c r="BH120" s="832"/>
      <c r="BI120" s="832"/>
      <c r="BJ120" s="832"/>
      <c r="BK120" s="832"/>
      <c r="BL120" s="832"/>
      <c r="BM120" s="832"/>
      <c r="BN120" s="832"/>
      <c r="BO120" s="832"/>
      <c r="BP120" s="832"/>
      <c r="BQ120" s="832"/>
      <c r="BR120" s="832"/>
      <c r="BS120" s="832"/>
      <c r="BT120" s="832"/>
      <c r="BU120" s="832"/>
      <c r="BV120" s="832"/>
      <c r="BW120" s="832"/>
      <c r="BX120" s="832"/>
      <c r="BY120" s="832"/>
      <c r="BZ120" s="832"/>
      <c r="CA120" s="832"/>
      <c r="CB120" s="832"/>
      <c r="CC120" s="832"/>
      <c r="CD120" s="832"/>
      <c r="CE120" s="832"/>
      <c r="CF120" s="832"/>
      <c r="CG120" s="832"/>
      <c r="CH120" s="832"/>
      <c r="CI120" s="832"/>
      <c r="CJ120" s="832"/>
      <c r="CK120" s="832"/>
      <c r="CL120" s="832"/>
      <c r="CM120" s="832"/>
      <c r="CN120" s="832"/>
      <c r="CO120" s="832"/>
      <c r="CP120" s="833"/>
      <c r="CZ120" s="647"/>
      <c r="DA120" s="648"/>
      <c r="DB120" s="648"/>
      <c r="DC120" s="648"/>
      <c r="DD120" s="648"/>
      <c r="DE120" s="648"/>
      <c r="DF120" s="648"/>
      <c r="DG120" s="648"/>
      <c r="DH120" s="648"/>
      <c r="DI120" s="648"/>
      <c r="DJ120" s="648"/>
      <c r="DK120" s="648"/>
      <c r="DL120" s="648"/>
      <c r="DM120" s="648"/>
      <c r="DN120" s="648"/>
      <c r="DO120" s="648"/>
      <c r="DP120" s="648"/>
      <c r="DQ120" s="648"/>
      <c r="DR120" s="649"/>
      <c r="DS120" s="672"/>
      <c r="DT120" s="673"/>
      <c r="DU120" s="673"/>
      <c r="DV120" s="673"/>
      <c r="DW120" s="673"/>
      <c r="DX120" s="673"/>
      <c r="DY120" s="673"/>
      <c r="DZ120" s="673"/>
      <c r="EA120" s="673"/>
      <c r="EB120" s="673"/>
      <c r="EC120" s="673"/>
      <c r="ED120" s="673"/>
      <c r="EE120" s="673"/>
      <c r="EF120" s="673"/>
      <c r="EG120" s="673"/>
      <c r="EH120" s="673"/>
      <c r="EI120" s="673"/>
      <c r="EJ120" s="673"/>
      <c r="EK120" s="673"/>
      <c r="EL120" s="673"/>
      <c r="EM120" s="673"/>
      <c r="EN120" s="673"/>
      <c r="EO120" s="673"/>
      <c r="EP120" s="674"/>
      <c r="ES120" s="647"/>
      <c r="ET120" s="648"/>
      <c r="EU120" s="648"/>
      <c r="EV120" s="648"/>
      <c r="EW120" s="648"/>
      <c r="EX120" s="648"/>
      <c r="EY120" s="648"/>
      <c r="EZ120" s="648"/>
      <c r="FA120" s="648"/>
      <c r="FB120" s="648"/>
      <c r="FC120" s="648"/>
      <c r="FD120" s="648"/>
      <c r="FE120" s="648"/>
      <c r="FF120" s="648"/>
      <c r="FG120" s="648"/>
      <c r="FH120" s="648"/>
      <c r="FI120" s="648"/>
      <c r="FJ120" s="648"/>
      <c r="FK120" s="648"/>
      <c r="FL120" s="649"/>
      <c r="FM120" s="672"/>
      <c r="FN120" s="673"/>
      <c r="FO120" s="673"/>
      <c r="FP120" s="673"/>
      <c r="FQ120" s="673"/>
      <c r="FR120" s="673"/>
      <c r="FS120" s="673"/>
      <c r="FT120" s="673"/>
      <c r="FU120" s="673"/>
      <c r="FV120" s="673"/>
      <c r="FW120" s="673"/>
      <c r="FX120" s="673"/>
      <c r="FY120" s="673"/>
      <c r="FZ120" s="673"/>
      <c r="GA120" s="673"/>
      <c r="GB120" s="673"/>
      <c r="GC120" s="673"/>
      <c r="GD120" s="673"/>
      <c r="GE120" s="673"/>
      <c r="GF120" s="673"/>
      <c r="GG120" s="673"/>
      <c r="GH120" s="673"/>
      <c r="GI120" s="673"/>
      <c r="GJ120" s="673"/>
      <c r="GK120" s="673"/>
      <c r="GL120" s="674"/>
    </row>
    <row r="121" spans="4:194" ht="3" customHeight="1">
      <c r="D121" s="647"/>
      <c r="E121" s="648"/>
      <c r="F121" s="648"/>
      <c r="G121" s="648"/>
      <c r="H121" s="648"/>
      <c r="I121" s="648"/>
      <c r="J121" s="648"/>
      <c r="K121" s="648"/>
      <c r="L121" s="648"/>
      <c r="M121" s="649"/>
      <c r="N121" s="650"/>
      <c r="O121" s="651"/>
      <c r="P121" s="651"/>
      <c r="Q121" s="651"/>
      <c r="R121" s="651"/>
      <c r="S121" s="651"/>
      <c r="T121" s="651"/>
      <c r="U121" s="651"/>
      <c r="V121" s="651"/>
      <c r="W121" s="651"/>
      <c r="X121" s="651"/>
      <c r="Y121" s="652"/>
      <c r="Z121" s="834"/>
      <c r="AA121" s="835"/>
      <c r="AB121" s="835"/>
      <c r="AC121" s="835"/>
      <c r="AD121" s="835"/>
      <c r="AE121" s="835"/>
      <c r="AF121" s="835"/>
      <c r="AG121" s="835"/>
      <c r="AH121" s="835"/>
      <c r="AI121" s="835"/>
      <c r="AJ121" s="835"/>
      <c r="AK121" s="835"/>
      <c r="AL121" s="835"/>
      <c r="AM121" s="835"/>
      <c r="AN121" s="835"/>
      <c r="AO121" s="835"/>
      <c r="AP121" s="835"/>
      <c r="AQ121" s="835"/>
      <c r="AR121" s="835"/>
      <c r="AS121" s="835"/>
      <c r="AT121" s="835"/>
      <c r="AU121" s="835"/>
      <c r="AV121" s="835"/>
      <c r="AW121" s="835"/>
      <c r="AX121" s="835"/>
      <c r="AY121" s="835"/>
      <c r="AZ121" s="835"/>
      <c r="BA121" s="835"/>
      <c r="BB121" s="835"/>
      <c r="BC121" s="835"/>
      <c r="BD121" s="836"/>
      <c r="BE121" s="834"/>
      <c r="BF121" s="835"/>
      <c r="BG121" s="835"/>
      <c r="BH121" s="835"/>
      <c r="BI121" s="835"/>
      <c r="BJ121" s="835"/>
      <c r="BK121" s="835"/>
      <c r="BL121" s="835"/>
      <c r="BM121" s="835"/>
      <c r="BN121" s="835"/>
      <c r="BO121" s="835"/>
      <c r="BP121" s="835"/>
      <c r="BQ121" s="835"/>
      <c r="BR121" s="835"/>
      <c r="BS121" s="835"/>
      <c r="BT121" s="835"/>
      <c r="BU121" s="835"/>
      <c r="BV121" s="835"/>
      <c r="BW121" s="835"/>
      <c r="BX121" s="835"/>
      <c r="BY121" s="835"/>
      <c r="BZ121" s="835"/>
      <c r="CA121" s="835"/>
      <c r="CB121" s="835"/>
      <c r="CC121" s="835"/>
      <c r="CD121" s="835"/>
      <c r="CE121" s="835"/>
      <c r="CF121" s="835"/>
      <c r="CG121" s="835"/>
      <c r="CH121" s="835"/>
      <c r="CI121" s="835"/>
      <c r="CJ121" s="835"/>
      <c r="CK121" s="835"/>
      <c r="CL121" s="835"/>
      <c r="CM121" s="835"/>
      <c r="CN121" s="835"/>
      <c r="CO121" s="835"/>
      <c r="CP121" s="836"/>
      <c r="CZ121" s="647"/>
      <c r="DA121" s="648"/>
      <c r="DB121" s="648"/>
      <c r="DC121" s="648"/>
      <c r="DD121" s="648"/>
      <c r="DE121" s="648"/>
      <c r="DF121" s="648"/>
      <c r="DG121" s="648"/>
      <c r="DH121" s="648"/>
      <c r="DI121" s="648"/>
      <c r="DJ121" s="648"/>
      <c r="DK121" s="648"/>
      <c r="DL121" s="648"/>
      <c r="DM121" s="648"/>
      <c r="DN121" s="648"/>
      <c r="DO121" s="648"/>
      <c r="DP121" s="648"/>
      <c r="DQ121" s="648"/>
      <c r="DR121" s="649"/>
      <c r="DS121" s="675"/>
      <c r="DT121" s="676"/>
      <c r="DU121" s="676"/>
      <c r="DV121" s="676"/>
      <c r="DW121" s="676"/>
      <c r="DX121" s="676"/>
      <c r="DY121" s="676"/>
      <c r="DZ121" s="676"/>
      <c r="EA121" s="676"/>
      <c r="EB121" s="676"/>
      <c r="EC121" s="676"/>
      <c r="ED121" s="676"/>
      <c r="EE121" s="676"/>
      <c r="EF121" s="676"/>
      <c r="EG121" s="676"/>
      <c r="EH121" s="676"/>
      <c r="EI121" s="676"/>
      <c r="EJ121" s="676"/>
      <c r="EK121" s="676"/>
      <c r="EL121" s="676"/>
      <c r="EM121" s="676"/>
      <c r="EN121" s="676"/>
      <c r="EO121" s="676"/>
      <c r="EP121" s="677"/>
      <c r="ES121" s="650"/>
      <c r="ET121" s="651"/>
      <c r="EU121" s="651"/>
      <c r="EV121" s="651"/>
      <c r="EW121" s="651"/>
      <c r="EX121" s="651"/>
      <c r="EY121" s="651"/>
      <c r="EZ121" s="651"/>
      <c r="FA121" s="651"/>
      <c r="FB121" s="651"/>
      <c r="FC121" s="651"/>
      <c r="FD121" s="651"/>
      <c r="FE121" s="651"/>
      <c r="FF121" s="651"/>
      <c r="FG121" s="651"/>
      <c r="FH121" s="651"/>
      <c r="FI121" s="651"/>
      <c r="FJ121" s="651"/>
      <c r="FK121" s="651"/>
      <c r="FL121" s="652"/>
      <c r="FM121" s="675"/>
      <c r="FN121" s="676"/>
      <c r="FO121" s="676"/>
      <c r="FP121" s="676"/>
      <c r="FQ121" s="676"/>
      <c r="FR121" s="676"/>
      <c r="FS121" s="676"/>
      <c r="FT121" s="676"/>
      <c r="FU121" s="676"/>
      <c r="FV121" s="676"/>
      <c r="FW121" s="676"/>
      <c r="FX121" s="676"/>
      <c r="FY121" s="676"/>
      <c r="FZ121" s="676"/>
      <c r="GA121" s="676"/>
      <c r="GB121" s="676"/>
      <c r="GC121" s="676"/>
      <c r="GD121" s="676"/>
      <c r="GE121" s="676"/>
      <c r="GF121" s="676"/>
      <c r="GG121" s="676"/>
      <c r="GH121" s="676"/>
      <c r="GI121" s="676"/>
      <c r="GJ121" s="676"/>
      <c r="GK121" s="676"/>
      <c r="GL121" s="677"/>
    </row>
    <row r="122" spans="4:194" ht="3" customHeight="1">
      <c r="D122" s="647"/>
      <c r="E122" s="648"/>
      <c r="F122" s="648"/>
      <c r="G122" s="648"/>
      <c r="H122" s="648"/>
      <c r="I122" s="648"/>
      <c r="J122" s="648"/>
      <c r="K122" s="648"/>
      <c r="L122" s="648"/>
      <c r="M122" s="649"/>
      <c r="N122" s="662" t="s">
        <v>240</v>
      </c>
      <c r="O122" s="645"/>
      <c r="P122" s="645"/>
      <c r="Q122" s="645"/>
      <c r="R122" s="645"/>
      <c r="S122" s="645"/>
      <c r="T122" s="645"/>
      <c r="U122" s="645"/>
      <c r="V122" s="645"/>
      <c r="W122" s="645"/>
      <c r="X122" s="645"/>
      <c r="Y122" s="646"/>
      <c r="Z122" s="828" t="s">
        <v>241</v>
      </c>
      <c r="AA122" s="829"/>
      <c r="AB122" s="829"/>
      <c r="AC122" s="829"/>
      <c r="AD122" s="829"/>
      <c r="AE122" s="829"/>
      <c r="AF122" s="829"/>
      <c r="AG122" s="829"/>
      <c r="AH122" s="829"/>
      <c r="AI122" s="829"/>
      <c r="AJ122" s="829"/>
      <c r="AK122" s="829"/>
      <c r="AL122" s="829"/>
      <c r="AM122" s="829"/>
      <c r="AN122" s="829"/>
      <c r="AO122" s="829"/>
      <c r="AP122" s="829"/>
      <c r="AQ122" s="829"/>
      <c r="AR122" s="829"/>
      <c r="AS122" s="829"/>
      <c r="AT122" s="829"/>
      <c r="AU122" s="829"/>
      <c r="AV122" s="829"/>
      <c r="AW122" s="829"/>
      <c r="AX122" s="829"/>
      <c r="AY122" s="829"/>
      <c r="AZ122" s="829"/>
      <c r="BA122" s="829"/>
      <c r="BB122" s="829"/>
      <c r="BC122" s="829"/>
      <c r="BD122" s="830"/>
      <c r="BE122" s="828" t="s">
        <v>242</v>
      </c>
      <c r="BF122" s="829"/>
      <c r="BG122" s="829"/>
      <c r="BH122" s="829"/>
      <c r="BI122" s="829"/>
      <c r="BJ122" s="829"/>
      <c r="BK122" s="829"/>
      <c r="BL122" s="829"/>
      <c r="BM122" s="829"/>
      <c r="BN122" s="829"/>
      <c r="BO122" s="829"/>
      <c r="BP122" s="829"/>
      <c r="BQ122" s="829"/>
      <c r="BR122" s="829"/>
      <c r="BS122" s="829"/>
      <c r="BT122" s="829"/>
      <c r="BU122" s="829"/>
      <c r="BV122" s="829"/>
      <c r="BW122" s="829"/>
      <c r="BX122" s="829"/>
      <c r="BY122" s="829"/>
      <c r="BZ122" s="829"/>
      <c r="CA122" s="829"/>
      <c r="CB122" s="829"/>
      <c r="CC122" s="829"/>
      <c r="CD122" s="829"/>
      <c r="CE122" s="829"/>
      <c r="CF122" s="829"/>
      <c r="CG122" s="829"/>
      <c r="CH122" s="829"/>
      <c r="CI122" s="829"/>
      <c r="CJ122" s="829"/>
      <c r="CK122" s="829"/>
      <c r="CL122" s="829"/>
      <c r="CM122" s="829"/>
      <c r="CN122" s="829"/>
      <c r="CO122" s="829"/>
      <c r="CP122" s="830"/>
      <c r="CZ122" s="647"/>
      <c r="DA122" s="648"/>
      <c r="DB122" s="649"/>
      <c r="DC122" s="644" t="s">
        <v>253</v>
      </c>
      <c r="DD122" s="645"/>
      <c r="DE122" s="645"/>
      <c r="DF122" s="645"/>
      <c r="DG122" s="645"/>
      <c r="DH122" s="645"/>
      <c r="DI122" s="645"/>
      <c r="DJ122" s="645"/>
      <c r="DK122" s="645"/>
      <c r="DL122" s="645"/>
      <c r="DM122" s="645"/>
      <c r="DN122" s="645"/>
      <c r="DO122" s="645"/>
      <c r="DP122" s="645"/>
      <c r="DQ122" s="645"/>
      <c r="DR122" s="646"/>
      <c r="DS122" s="678" t="str">
        <f>再下!E56</f>
        <v>書面による</v>
      </c>
      <c r="DT122" s="670"/>
      <c r="DU122" s="670"/>
      <c r="DV122" s="670"/>
      <c r="DW122" s="670"/>
      <c r="DX122" s="670"/>
      <c r="DY122" s="670"/>
      <c r="DZ122" s="670"/>
      <c r="EA122" s="670"/>
      <c r="EB122" s="670"/>
      <c r="EC122" s="670"/>
      <c r="ED122" s="670"/>
      <c r="EE122" s="670"/>
      <c r="EF122" s="670"/>
      <c r="EG122" s="670"/>
      <c r="EH122" s="670"/>
      <c r="EI122" s="670"/>
      <c r="EJ122" s="670"/>
      <c r="EK122" s="670"/>
      <c r="EL122" s="670"/>
      <c r="EM122" s="670"/>
      <c r="EN122" s="670"/>
      <c r="EO122" s="670"/>
      <c r="EP122" s="671"/>
      <c r="ES122" s="662" t="s">
        <v>268</v>
      </c>
      <c r="ET122" s="645"/>
      <c r="EU122" s="645"/>
      <c r="EV122" s="645"/>
      <c r="EW122" s="645"/>
      <c r="EX122" s="645"/>
      <c r="EY122" s="645"/>
      <c r="EZ122" s="645"/>
      <c r="FA122" s="645"/>
      <c r="FB122" s="645"/>
      <c r="FC122" s="645"/>
      <c r="FD122" s="645"/>
      <c r="FE122" s="645"/>
      <c r="FF122" s="645"/>
      <c r="FG122" s="645"/>
      <c r="FH122" s="645"/>
      <c r="FI122" s="645"/>
      <c r="FJ122" s="645"/>
      <c r="FK122" s="645"/>
      <c r="FL122" s="646"/>
      <c r="FM122" s="669" t="str">
        <f>工事情報入力!C54</f>
        <v/>
      </c>
      <c r="FN122" s="670"/>
      <c r="FO122" s="670"/>
      <c r="FP122" s="670"/>
      <c r="FQ122" s="670"/>
      <c r="FR122" s="670"/>
      <c r="FS122" s="670"/>
      <c r="FT122" s="670"/>
      <c r="FU122" s="670"/>
      <c r="FV122" s="670"/>
      <c r="FW122" s="670"/>
      <c r="FX122" s="670"/>
      <c r="FY122" s="670"/>
      <c r="FZ122" s="670"/>
      <c r="GA122" s="670"/>
      <c r="GB122" s="670"/>
      <c r="GC122" s="670"/>
      <c r="GD122" s="670"/>
      <c r="GE122" s="670"/>
      <c r="GF122" s="670"/>
      <c r="GG122" s="670"/>
      <c r="GH122" s="670"/>
      <c r="GI122" s="670"/>
      <c r="GJ122" s="670"/>
      <c r="GK122" s="670"/>
      <c r="GL122" s="671"/>
    </row>
    <row r="123" spans="4:194" ht="3" customHeight="1">
      <c r="D123" s="647"/>
      <c r="E123" s="648"/>
      <c r="F123" s="648"/>
      <c r="G123" s="648"/>
      <c r="H123" s="648"/>
      <c r="I123" s="648"/>
      <c r="J123" s="648"/>
      <c r="K123" s="648"/>
      <c r="L123" s="648"/>
      <c r="M123" s="649"/>
      <c r="N123" s="647"/>
      <c r="O123" s="648"/>
      <c r="P123" s="648"/>
      <c r="Q123" s="648"/>
      <c r="R123" s="648"/>
      <c r="S123" s="648"/>
      <c r="T123" s="648"/>
      <c r="U123" s="648"/>
      <c r="V123" s="648"/>
      <c r="W123" s="648"/>
      <c r="X123" s="648"/>
      <c r="Y123" s="649"/>
      <c r="Z123" s="831"/>
      <c r="AA123" s="832"/>
      <c r="AB123" s="832"/>
      <c r="AC123" s="832"/>
      <c r="AD123" s="832"/>
      <c r="AE123" s="832"/>
      <c r="AF123" s="832"/>
      <c r="AG123" s="832"/>
      <c r="AH123" s="832"/>
      <c r="AI123" s="832"/>
      <c r="AJ123" s="832"/>
      <c r="AK123" s="832"/>
      <c r="AL123" s="832"/>
      <c r="AM123" s="832"/>
      <c r="AN123" s="832"/>
      <c r="AO123" s="832"/>
      <c r="AP123" s="832"/>
      <c r="AQ123" s="832"/>
      <c r="AR123" s="832"/>
      <c r="AS123" s="832"/>
      <c r="AT123" s="832"/>
      <c r="AU123" s="832"/>
      <c r="AV123" s="832"/>
      <c r="AW123" s="832"/>
      <c r="AX123" s="832"/>
      <c r="AY123" s="832"/>
      <c r="AZ123" s="832"/>
      <c r="BA123" s="832"/>
      <c r="BB123" s="832"/>
      <c r="BC123" s="832"/>
      <c r="BD123" s="833"/>
      <c r="BE123" s="831"/>
      <c r="BF123" s="832"/>
      <c r="BG123" s="832"/>
      <c r="BH123" s="832"/>
      <c r="BI123" s="832"/>
      <c r="BJ123" s="832"/>
      <c r="BK123" s="832"/>
      <c r="BL123" s="832"/>
      <c r="BM123" s="832"/>
      <c r="BN123" s="832"/>
      <c r="BO123" s="832"/>
      <c r="BP123" s="832"/>
      <c r="BQ123" s="832"/>
      <c r="BR123" s="832"/>
      <c r="BS123" s="832"/>
      <c r="BT123" s="832"/>
      <c r="BU123" s="832"/>
      <c r="BV123" s="832"/>
      <c r="BW123" s="832"/>
      <c r="BX123" s="832"/>
      <c r="BY123" s="832"/>
      <c r="BZ123" s="832"/>
      <c r="CA123" s="832"/>
      <c r="CB123" s="832"/>
      <c r="CC123" s="832"/>
      <c r="CD123" s="832"/>
      <c r="CE123" s="832"/>
      <c r="CF123" s="832"/>
      <c r="CG123" s="832"/>
      <c r="CH123" s="832"/>
      <c r="CI123" s="832"/>
      <c r="CJ123" s="832"/>
      <c r="CK123" s="832"/>
      <c r="CL123" s="832"/>
      <c r="CM123" s="832"/>
      <c r="CN123" s="832"/>
      <c r="CO123" s="832"/>
      <c r="CP123" s="833"/>
      <c r="CZ123" s="647"/>
      <c r="DA123" s="648"/>
      <c r="DB123" s="649"/>
      <c r="DC123" s="647"/>
      <c r="DD123" s="648"/>
      <c r="DE123" s="648"/>
      <c r="DF123" s="648"/>
      <c r="DG123" s="648"/>
      <c r="DH123" s="648"/>
      <c r="DI123" s="648"/>
      <c r="DJ123" s="648"/>
      <c r="DK123" s="648"/>
      <c r="DL123" s="648"/>
      <c r="DM123" s="648"/>
      <c r="DN123" s="648"/>
      <c r="DO123" s="648"/>
      <c r="DP123" s="648"/>
      <c r="DQ123" s="648"/>
      <c r="DR123" s="649"/>
      <c r="DS123" s="672"/>
      <c r="DT123" s="673"/>
      <c r="DU123" s="673"/>
      <c r="DV123" s="673"/>
      <c r="DW123" s="673"/>
      <c r="DX123" s="673"/>
      <c r="DY123" s="673"/>
      <c r="DZ123" s="673"/>
      <c r="EA123" s="673"/>
      <c r="EB123" s="673"/>
      <c r="EC123" s="673"/>
      <c r="ED123" s="673"/>
      <c r="EE123" s="673"/>
      <c r="EF123" s="673"/>
      <c r="EG123" s="673"/>
      <c r="EH123" s="673"/>
      <c r="EI123" s="673"/>
      <c r="EJ123" s="673"/>
      <c r="EK123" s="673"/>
      <c r="EL123" s="673"/>
      <c r="EM123" s="673"/>
      <c r="EN123" s="673"/>
      <c r="EO123" s="673"/>
      <c r="EP123" s="674"/>
      <c r="ES123" s="647"/>
      <c r="ET123" s="648"/>
      <c r="EU123" s="648"/>
      <c r="EV123" s="648"/>
      <c r="EW123" s="648"/>
      <c r="EX123" s="648"/>
      <c r="EY123" s="648"/>
      <c r="EZ123" s="648"/>
      <c r="FA123" s="648"/>
      <c r="FB123" s="648"/>
      <c r="FC123" s="648"/>
      <c r="FD123" s="648"/>
      <c r="FE123" s="648"/>
      <c r="FF123" s="648"/>
      <c r="FG123" s="648"/>
      <c r="FH123" s="648"/>
      <c r="FI123" s="648"/>
      <c r="FJ123" s="648"/>
      <c r="FK123" s="648"/>
      <c r="FL123" s="649"/>
      <c r="FM123" s="672"/>
      <c r="FN123" s="673"/>
      <c r="FO123" s="673"/>
      <c r="FP123" s="673"/>
      <c r="FQ123" s="673"/>
      <c r="FR123" s="673"/>
      <c r="FS123" s="673"/>
      <c r="FT123" s="673"/>
      <c r="FU123" s="673"/>
      <c r="FV123" s="673"/>
      <c r="FW123" s="673"/>
      <c r="FX123" s="673"/>
      <c r="FY123" s="673"/>
      <c r="FZ123" s="673"/>
      <c r="GA123" s="673"/>
      <c r="GB123" s="673"/>
      <c r="GC123" s="673"/>
      <c r="GD123" s="673"/>
      <c r="GE123" s="673"/>
      <c r="GF123" s="673"/>
      <c r="GG123" s="673"/>
      <c r="GH123" s="673"/>
      <c r="GI123" s="673"/>
      <c r="GJ123" s="673"/>
      <c r="GK123" s="673"/>
      <c r="GL123" s="674"/>
    </row>
    <row r="124" spans="4:194" ht="3" customHeight="1">
      <c r="D124" s="647"/>
      <c r="E124" s="648"/>
      <c r="F124" s="648"/>
      <c r="G124" s="648"/>
      <c r="H124" s="648"/>
      <c r="I124" s="648"/>
      <c r="J124" s="648"/>
      <c r="K124" s="648"/>
      <c r="L124" s="648"/>
      <c r="M124" s="649"/>
      <c r="N124" s="647"/>
      <c r="O124" s="648"/>
      <c r="P124" s="648"/>
      <c r="Q124" s="648"/>
      <c r="R124" s="648"/>
      <c r="S124" s="648"/>
      <c r="T124" s="648"/>
      <c r="U124" s="648"/>
      <c r="V124" s="648"/>
      <c r="W124" s="648"/>
      <c r="X124" s="648"/>
      <c r="Y124" s="649"/>
      <c r="Z124" s="831"/>
      <c r="AA124" s="832"/>
      <c r="AB124" s="832"/>
      <c r="AC124" s="832"/>
      <c r="AD124" s="832"/>
      <c r="AE124" s="832"/>
      <c r="AF124" s="832"/>
      <c r="AG124" s="832"/>
      <c r="AH124" s="832"/>
      <c r="AI124" s="832"/>
      <c r="AJ124" s="832"/>
      <c r="AK124" s="832"/>
      <c r="AL124" s="832"/>
      <c r="AM124" s="832"/>
      <c r="AN124" s="832"/>
      <c r="AO124" s="832"/>
      <c r="AP124" s="832"/>
      <c r="AQ124" s="832"/>
      <c r="AR124" s="832"/>
      <c r="AS124" s="832"/>
      <c r="AT124" s="832"/>
      <c r="AU124" s="832"/>
      <c r="AV124" s="832"/>
      <c r="AW124" s="832"/>
      <c r="AX124" s="832"/>
      <c r="AY124" s="832"/>
      <c r="AZ124" s="832"/>
      <c r="BA124" s="832"/>
      <c r="BB124" s="832"/>
      <c r="BC124" s="832"/>
      <c r="BD124" s="833"/>
      <c r="BE124" s="831"/>
      <c r="BF124" s="832"/>
      <c r="BG124" s="832"/>
      <c r="BH124" s="832"/>
      <c r="BI124" s="832"/>
      <c r="BJ124" s="832"/>
      <c r="BK124" s="832"/>
      <c r="BL124" s="832"/>
      <c r="BM124" s="832"/>
      <c r="BN124" s="832"/>
      <c r="BO124" s="832"/>
      <c r="BP124" s="832"/>
      <c r="BQ124" s="832"/>
      <c r="BR124" s="832"/>
      <c r="BS124" s="832"/>
      <c r="BT124" s="832"/>
      <c r="BU124" s="832"/>
      <c r="BV124" s="832"/>
      <c r="BW124" s="832"/>
      <c r="BX124" s="832"/>
      <c r="BY124" s="832"/>
      <c r="BZ124" s="832"/>
      <c r="CA124" s="832"/>
      <c r="CB124" s="832"/>
      <c r="CC124" s="832"/>
      <c r="CD124" s="832"/>
      <c r="CE124" s="832"/>
      <c r="CF124" s="832"/>
      <c r="CG124" s="832"/>
      <c r="CH124" s="832"/>
      <c r="CI124" s="832"/>
      <c r="CJ124" s="832"/>
      <c r="CK124" s="832"/>
      <c r="CL124" s="832"/>
      <c r="CM124" s="832"/>
      <c r="CN124" s="832"/>
      <c r="CO124" s="832"/>
      <c r="CP124" s="833"/>
      <c r="CZ124" s="647"/>
      <c r="DA124" s="648"/>
      <c r="DB124" s="649"/>
      <c r="DC124" s="647"/>
      <c r="DD124" s="648"/>
      <c r="DE124" s="648"/>
      <c r="DF124" s="648"/>
      <c r="DG124" s="648"/>
      <c r="DH124" s="648"/>
      <c r="DI124" s="648"/>
      <c r="DJ124" s="648"/>
      <c r="DK124" s="648"/>
      <c r="DL124" s="648"/>
      <c r="DM124" s="648"/>
      <c r="DN124" s="648"/>
      <c r="DO124" s="648"/>
      <c r="DP124" s="648"/>
      <c r="DQ124" s="648"/>
      <c r="DR124" s="649"/>
      <c r="DS124" s="672"/>
      <c r="DT124" s="673"/>
      <c r="DU124" s="673"/>
      <c r="DV124" s="673"/>
      <c r="DW124" s="673"/>
      <c r="DX124" s="673"/>
      <c r="DY124" s="673"/>
      <c r="DZ124" s="673"/>
      <c r="EA124" s="673"/>
      <c r="EB124" s="673"/>
      <c r="EC124" s="673"/>
      <c r="ED124" s="673"/>
      <c r="EE124" s="673"/>
      <c r="EF124" s="673"/>
      <c r="EG124" s="673"/>
      <c r="EH124" s="673"/>
      <c r="EI124" s="673"/>
      <c r="EJ124" s="673"/>
      <c r="EK124" s="673"/>
      <c r="EL124" s="673"/>
      <c r="EM124" s="673"/>
      <c r="EN124" s="673"/>
      <c r="EO124" s="673"/>
      <c r="EP124" s="674"/>
      <c r="ES124" s="647"/>
      <c r="ET124" s="648"/>
      <c r="EU124" s="648"/>
      <c r="EV124" s="648"/>
      <c r="EW124" s="648"/>
      <c r="EX124" s="648"/>
      <c r="EY124" s="648"/>
      <c r="EZ124" s="648"/>
      <c r="FA124" s="648"/>
      <c r="FB124" s="648"/>
      <c r="FC124" s="648"/>
      <c r="FD124" s="648"/>
      <c r="FE124" s="648"/>
      <c r="FF124" s="648"/>
      <c r="FG124" s="648"/>
      <c r="FH124" s="648"/>
      <c r="FI124" s="648"/>
      <c r="FJ124" s="648"/>
      <c r="FK124" s="648"/>
      <c r="FL124" s="649"/>
      <c r="FM124" s="672"/>
      <c r="FN124" s="673"/>
      <c r="FO124" s="673"/>
      <c r="FP124" s="673"/>
      <c r="FQ124" s="673"/>
      <c r="FR124" s="673"/>
      <c r="FS124" s="673"/>
      <c r="FT124" s="673"/>
      <c r="FU124" s="673"/>
      <c r="FV124" s="673"/>
      <c r="FW124" s="673"/>
      <c r="FX124" s="673"/>
      <c r="FY124" s="673"/>
      <c r="FZ124" s="673"/>
      <c r="GA124" s="673"/>
      <c r="GB124" s="673"/>
      <c r="GC124" s="673"/>
      <c r="GD124" s="673"/>
      <c r="GE124" s="673"/>
      <c r="GF124" s="673"/>
      <c r="GG124" s="673"/>
      <c r="GH124" s="673"/>
      <c r="GI124" s="673"/>
      <c r="GJ124" s="673"/>
      <c r="GK124" s="673"/>
      <c r="GL124" s="674"/>
    </row>
    <row r="125" spans="4:194" ht="3" customHeight="1">
      <c r="D125" s="647"/>
      <c r="E125" s="648"/>
      <c r="F125" s="648"/>
      <c r="G125" s="648"/>
      <c r="H125" s="648"/>
      <c r="I125" s="648"/>
      <c r="J125" s="648"/>
      <c r="K125" s="648"/>
      <c r="L125" s="648"/>
      <c r="M125" s="649"/>
      <c r="N125" s="647"/>
      <c r="O125" s="648"/>
      <c r="P125" s="648"/>
      <c r="Q125" s="648"/>
      <c r="R125" s="648"/>
      <c r="S125" s="648"/>
      <c r="T125" s="648"/>
      <c r="U125" s="648"/>
      <c r="V125" s="648"/>
      <c r="W125" s="648"/>
      <c r="X125" s="648"/>
      <c r="Y125" s="649"/>
      <c r="Z125" s="831"/>
      <c r="AA125" s="832"/>
      <c r="AB125" s="832"/>
      <c r="AC125" s="832"/>
      <c r="AD125" s="832"/>
      <c r="AE125" s="832"/>
      <c r="AF125" s="832"/>
      <c r="AG125" s="832"/>
      <c r="AH125" s="832"/>
      <c r="AI125" s="832"/>
      <c r="AJ125" s="832"/>
      <c r="AK125" s="832"/>
      <c r="AL125" s="832"/>
      <c r="AM125" s="832"/>
      <c r="AN125" s="832"/>
      <c r="AO125" s="832"/>
      <c r="AP125" s="832"/>
      <c r="AQ125" s="832"/>
      <c r="AR125" s="832"/>
      <c r="AS125" s="832"/>
      <c r="AT125" s="832"/>
      <c r="AU125" s="832"/>
      <c r="AV125" s="832"/>
      <c r="AW125" s="832"/>
      <c r="AX125" s="832"/>
      <c r="AY125" s="832"/>
      <c r="AZ125" s="832"/>
      <c r="BA125" s="832"/>
      <c r="BB125" s="832"/>
      <c r="BC125" s="832"/>
      <c r="BD125" s="833"/>
      <c r="BE125" s="831"/>
      <c r="BF125" s="832"/>
      <c r="BG125" s="832"/>
      <c r="BH125" s="832"/>
      <c r="BI125" s="832"/>
      <c r="BJ125" s="832"/>
      <c r="BK125" s="832"/>
      <c r="BL125" s="832"/>
      <c r="BM125" s="832"/>
      <c r="BN125" s="832"/>
      <c r="BO125" s="832"/>
      <c r="BP125" s="832"/>
      <c r="BQ125" s="832"/>
      <c r="BR125" s="832"/>
      <c r="BS125" s="832"/>
      <c r="BT125" s="832"/>
      <c r="BU125" s="832"/>
      <c r="BV125" s="832"/>
      <c r="BW125" s="832"/>
      <c r="BX125" s="832"/>
      <c r="BY125" s="832"/>
      <c r="BZ125" s="832"/>
      <c r="CA125" s="832"/>
      <c r="CB125" s="832"/>
      <c r="CC125" s="832"/>
      <c r="CD125" s="832"/>
      <c r="CE125" s="832"/>
      <c r="CF125" s="832"/>
      <c r="CG125" s="832"/>
      <c r="CH125" s="832"/>
      <c r="CI125" s="832"/>
      <c r="CJ125" s="832"/>
      <c r="CK125" s="832"/>
      <c r="CL125" s="832"/>
      <c r="CM125" s="832"/>
      <c r="CN125" s="832"/>
      <c r="CO125" s="832"/>
      <c r="CP125" s="833"/>
      <c r="CZ125" s="647"/>
      <c r="DA125" s="648"/>
      <c r="DB125" s="649"/>
      <c r="DC125" s="647"/>
      <c r="DD125" s="648"/>
      <c r="DE125" s="648"/>
      <c r="DF125" s="648"/>
      <c r="DG125" s="648"/>
      <c r="DH125" s="648"/>
      <c r="DI125" s="648"/>
      <c r="DJ125" s="648"/>
      <c r="DK125" s="648"/>
      <c r="DL125" s="648"/>
      <c r="DM125" s="648"/>
      <c r="DN125" s="648"/>
      <c r="DO125" s="648"/>
      <c r="DP125" s="648"/>
      <c r="DQ125" s="648"/>
      <c r="DR125" s="649"/>
      <c r="DS125" s="672"/>
      <c r="DT125" s="673"/>
      <c r="DU125" s="673"/>
      <c r="DV125" s="673"/>
      <c r="DW125" s="673"/>
      <c r="DX125" s="673"/>
      <c r="DY125" s="673"/>
      <c r="DZ125" s="673"/>
      <c r="EA125" s="673"/>
      <c r="EB125" s="673"/>
      <c r="EC125" s="673"/>
      <c r="ED125" s="673"/>
      <c r="EE125" s="673"/>
      <c r="EF125" s="673"/>
      <c r="EG125" s="673"/>
      <c r="EH125" s="673"/>
      <c r="EI125" s="673"/>
      <c r="EJ125" s="673"/>
      <c r="EK125" s="673"/>
      <c r="EL125" s="673"/>
      <c r="EM125" s="673"/>
      <c r="EN125" s="673"/>
      <c r="EO125" s="673"/>
      <c r="EP125" s="674"/>
      <c r="ES125" s="647"/>
      <c r="ET125" s="648"/>
      <c r="EU125" s="648"/>
      <c r="EV125" s="648"/>
      <c r="EW125" s="648"/>
      <c r="EX125" s="648"/>
      <c r="EY125" s="648"/>
      <c r="EZ125" s="648"/>
      <c r="FA125" s="648"/>
      <c r="FB125" s="648"/>
      <c r="FC125" s="648"/>
      <c r="FD125" s="648"/>
      <c r="FE125" s="648"/>
      <c r="FF125" s="648"/>
      <c r="FG125" s="648"/>
      <c r="FH125" s="648"/>
      <c r="FI125" s="648"/>
      <c r="FJ125" s="648"/>
      <c r="FK125" s="648"/>
      <c r="FL125" s="649"/>
      <c r="FM125" s="672"/>
      <c r="FN125" s="673"/>
      <c r="FO125" s="673"/>
      <c r="FP125" s="673"/>
      <c r="FQ125" s="673"/>
      <c r="FR125" s="673"/>
      <c r="FS125" s="673"/>
      <c r="FT125" s="673"/>
      <c r="FU125" s="673"/>
      <c r="FV125" s="673"/>
      <c r="FW125" s="673"/>
      <c r="FX125" s="673"/>
      <c r="FY125" s="673"/>
      <c r="FZ125" s="673"/>
      <c r="GA125" s="673"/>
      <c r="GB125" s="673"/>
      <c r="GC125" s="673"/>
      <c r="GD125" s="673"/>
      <c r="GE125" s="673"/>
      <c r="GF125" s="673"/>
      <c r="GG125" s="673"/>
      <c r="GH125" s="673"/>
      <c r="GI125" s="673"/>
      <c r="GJ125" s="673"/>
      <c r="GK125" s="673"/>
      <c r="GL125" s="674"/>
    </row>
    <row r="126" spans="4:194" ht="3" customHeight="1">
      <c r="D126" s="647"/>
      <c r="E126" s="648"/>
      <c r="F126" s="648"/>
      <c r="G126" s="648"/>
      <c r="H126" s="648"/>
      <c r="I126" s="648"/>
      <c r="J126" s="648"/>
      <c r="K126" s="648"/>
      <c r="L126" s="648"/>
      <c r="M126" s="649"/>
      <c r="N126" s="647"/>
      <c r="O126" s="648"/>
      <c r="P126" s="648"/>
      <c r="Q126" s="648"/>
      <c r="R126" s="648"/>
      <c r="S126" s="648"/>
      <c r="T126" s="648"/>
      <c r="U126" s="648"/>
      <c r="V126" s="648"/>
      <c r="W126" s="648"/>
      <c r="X126" s="648"/>
      <c r="Y126" s="649"/>
      <c r="Z126" s="831"/>
      <c r="AA126" s="832"/>
      <c r="AB126" s="832"/>
      <c r="AC126" s="832"/>
      <c r="AD126" s="832"/>
      <c r="AE126" s="832"/>
      <c r="AF126" s="832"/>
      <c r="AG126" s="832"/>
      <c r="AH126" s="832"/>
      <c r="AI126" s="832"/>
      <c r="AJ126" s="832"/>
      <c r="AK126" s="832"/>
      <c r="AL126" s="832"/>
      <c r="AM126" s="832"/>
      <c r="AN126" s="832"/>
      <c r="AO126" s="832"/>
      <c r="AP126" s="832"/>
      <c r="AQ126" s="832"/>
      <c r="AR126" s="832"/>
      <c r="AS126" s="832"/>
      <c r="AT126" s="832"/>
      <c r="AU126" s="832"/>
      <c r="AV126" s="832"/>
      <c r="AW126" s="832"/>
      <c r="AX126" s="832"/>
      <c r="AY126" s="832"/>
      <c r="AZ126" s="832"/>
      <c r="BA126" s="832"/>
      <c r="BB126" s="832"/>
      <c r="BC126" s="832"/>
      <c r="BD126" s="833"/>
      <c r="BE126" s="831"/>
      <c r="BF126" s="832"/>
      <c r="BG126" s="832"/>
      <c r="BH126" s="832"/>
      <c r="BI126" s="832"/>
      <c r="BJ126" s="832"/>
      <c r="BK126" s="832"/>
      <c r="BL126" s="832"/>
      <c r="BM126" s="832"/>
      <c r="BN126" s="832"/>
      <c r="BO126" s="832"/>
      <c r="BP126" s="832"/>
      <c r="BQ126" s="832"/>
      <c r="BR126" s="832"/>
      <c r="BS126" s="832"/>
      <c r="BT126" s="832"/>
      <c r="BU126" s="832"/>
      <c r="BV126" s="832"/>
      <c r="BW126" s="832"/>
      <c r="BX126" s="832"/>
      <c r="BY126" s="832"/>
      <c r="BZ126" s="832"/>
      <c r="CA126" s="832"/>
      <c r="CB126" s="832"/>
      <c r="CC126" s="832"/>
      <c r="CD126" s="832"/>
      <c r="CE126" s="832"/>
      <c r="CF126" s="832"/>
      <c r="CG126" s="832"/>
      <c r="CH126" s="832"/>
      <c r="CI126" s="832"/>
      <c r="CJ126" s="832"/>
      <c r="CK126" s="832"/>
      <c r="CL126" s="832"/>
      <c r="CM126" s="832"/>
      <c r="CN126" s="832"/>
      <c r="CO126" s="832"/>
      <c r="CP126" s="833"/>
      <c r="CZ126" s="647"/>
      <c r="DA126" s="648"/>
      <c r="DB126" s="649"/>
      <c r="DC126" s="647"/>
      <c r="DD126" s="648"/>
      <c r="DE126" s="648"/>
      <c r="DF126" s="648"/>
      <c r="DG126" s="648"/>
      <c r="DH126" s="648"/>
      <c r="DI126" s="648"/>
      <c r="DJ126" s="648"/>
      <c r="DK126" s="648"/>
      <c r="DL126" s="648"/>
      <c r="DM126" s="648"/>
      <c r="DN126" s="648"/>
      <c r="DO126" s="648"/>
      <c r="DP126" s="648"/>
      <c r="DQ126" s="648"/>
      <c r="DR126" s="649"/>
      <c r="DS126" s="672"/>
      <c r="DT126" s="673"/>
      <c r="DU126" s="673"/>
      <c r="DV126" s="673"/>
      <c r="DW126" s="673"/>
      <c r="DX126" s="673"/>
      <c r="DY126" s="673"/>
      <c r="DZ126" s="673"/>
      <c r="EA126" s="673"/>
      <c r="EB126" s="673"/>
      <c r="EC126" s="673"/>
      <c r="ED126" s="673"/>
      <c r="EE126" s="673"/>
      <c r="EF126" s="673"/>
      <c r="EG126" s="673"/>
      <c r="EH126" s="673"/>
      <c r="EI126" s="673"/>
      <c r="EJ126" s="673"/>
      <c r="EK126" s="673"/>
      <c r="EL126" s="673"/>
      <c r="EM126" s="673"/>
      <c r="EN126" s="673"/>
      <c r="EO126" s="673"/>
      <c r="EP126" s="674"/>
      <c r="ES126" s="647"/>
      <c r="ET126" s="648"/>
      <c r="EU126" s="648"/>
      <c r="EV126" s="648"/>
      <c r="EW126" s="648"/>
      <c r="EX126" s="648"/>
      <c r="EY126" s="648"/>
      <c r="EZ126" s="648"/>
      <c r="FA126" s="648"/>
      <c r="FB126" s="648"/>
      <c r="FC126" s="648"/>
      <c r="FD126" s="648"/>
      <c r="FE126" s="648"/>
      <c r="FF126" s="648"/>
      <c r="FG126" s="648"/>
      <c r="FH126" s="648"/>
      <c r="FI126" s="648"/>
      <c r="FJ126" s="648"/>
      <c r="FK126" s="648"/>
      <c r="FL126" s="649"/>
      <c r="FM126" s="672"/>
      <c r="FN126" s="673"/>
      <c r="FO126" s="673"/>
      <c r="FP126" s="673"/>
      <c r="FQ126" s="673"/>
      <c r="FR126" s="673"/>
      <c r="FS126" s="673"/>
      <c r="FT126" s="673"/>
      <c r="FU126" s="673"/>
      <c r="FV126" s="673"/>
      <c r="FW126" s="673"/>
      <c r="FX126" s="673"/>
      <c r="FY126" s="673"/>
      <c r="FZ126" s="673"/>
      <c r="GA126" s="673"/>
      <c r="GB126" s="673"/>
      <c r="GC126" s="673"/>
      <c r="GD126" s="673"/>
      <c r="GE126" s="673"/>
      <c r="GF126" s="673"/>
      <c r="GG126" s="673"/>
      <c r="GH126" s="673"/>
      <c r="GI126" s="673"/>
      <c r="GJ126" s="673"/>
      <c r="GK126" s="673"/>
      <c r="GL126" s="674"/>
    </row>
    <row r="127" spans="4:194" ht="3" customHeight="1">
      <c r="D127" s="650"/>
      <c r="E127" s="651"/>
      <c r="F127" s="651"/>
      <c r="G127" s="651"/>
      <c r="H127" s="651"/>
      <c r="I127" s="651"/>
      <c r="J127" s="651"/>
      <c r="K127" s="651"/>
      <c r="L127" s="651"/>
      <c r="M127" s="652"/>
      <c r="N127" s="650"/>
      <c r="O127" s="651"/>
      <c r="P127" s="651"/>
      <c r="Q127" s="651"/>
      <c r="R127" s="651"/>
      <c r="S127" s="651"/>
      <c r="T127" s="651"/>
      <c r="U127" s="651"/>
      <c r="V127" s="651"/>
      <c r="W127" s="651"/>
      <c r="X127" s="651"/>
      <c r="Y127" s="652"/>
      <c r="Z127" s="834"/>
      <c r="AA127" s="835"/>
      <c r="AB127" s="835"/>
      <c r="AC127" s="835"/>
      <c r="AD127" s="835"/>
      <c r="AE127" s="835"/>
      <c r="AF127" s="835"/>
      <c r="AG127" s="835"/>
      <c r="AH127" s="835"/>
      <c r="AI127" s="835"/>
      <c r="AJ127" s="835"/>
      <c r="AK127" s="835"/>
      <c r="AL127" s="835"/>
      <c r="AM127" s="835"/>
      <c r="AN127" s="835"/>
      <c r="AO127" s="835"/>
      <c r="AP127" s="835"/>
      <c r="AQ127" s="835"/>
      <c r="AR127" s="835"/>
      <c r="AS127" s="835"/>
      <c r="AT127" s="835"/>
      <c r="AU127" s="835"/>
      <c r="AV127" s="835"/>
      <c r="AW127" s="835"/>
      <c r="AX127" s="835"/>
      <c r="AY127" s="835"/>
      <c r="AZ127" s="835"/>
      <c r="BA127" s="835"/>
      <c r="BB127" s="835"/>
      <c r="BC127" s="835"/>
      <c r="BD127" s="836"/>
      <c r="BE127" s="834"/>
      <c r="BF127" s="835"/>
      <c r="BG127" s="835"/>
      <c r="BH127" s="835"/>
      <c r="BI127" s="835"/>
      <c r="BJ127" s="835"/>
      <c r="BK127" s="835"/>
      <c r="BL127" s="835"/>
      <c r="BM127" s="835"/>
      <c r="BN127" s="835"/>
      <c r="BO127" s="835"/>
      <c r="BP127" s="835"/>
      <c r="BQ127" s="835"/>
      <c r="BR127" s="835"/>
      <c r="BS127" s="835"/>
      <c r="BT127" s="835"/>
      <c r="BU127" s="835"/>
      <c r="BV127" s="835"/>
      <c r="BW127" s="835"/>
      <c r="BX127" s="835"/>
      <c r="BY127" s="835"/>
      <c r="BZ127" s="835"/>
      <c r="CA127" s="835"/>
      <c r="CB127" s="835"/>
      <c r="CC127" s="835"/>
      <c r="CD127" s="835"/>
      <c r="CE127" s="835"/>
      <c r="CF127" s="835"/>
      <c r="CG127" s="835"/>
      <c r="CH127" s="835"/>
      <c r="CI127" s="835"/>
      <c r="CJ127" s="835"/>
      <c r="CK127" s="835"/>
      <c r="CL127" s="835"/>
      <c r="CM127" s="835"/>
      <c r="CN127" s="835"/>
      <c r="CO127" s="835"/>
      <c r="CP127" s="836"/>
      <c r="CZ127" s="647"/>
      <c r="DA127" s="648"/>
      <c r="DB127" s="649"/>
      <c r="DC127" s="647"/>
      <c r="DD127" s="648"/>
      <c r="DE127" s="648"/>
      <c r="DF127" s="648"/>
      <c r="DG127" s="648"/>
      <c r="DH127" s="648"/>
      <c r="DI127" s="648"/>
      <c r="DJ127" s="648"/>
      <c r="DK127" s="648"/>
      <c r="DL127" s="648"/>
      <c r="DM127" s="648"/>
      <c r="DN127" s="648"/>
      <c r="DO127" s="648"/>
      <c r="DP127" s="648"/>
      <c r="DQ127" s="648"/>
      <c r="DR127" s="649"/>
      <c r="DS127" s="672"/>
      <c r="DT127" s="673"/>
      <c r="DU127" s="673"/>
      <c r="DV127" s="673"/>
      <c r="DW127" s="673"/>
      <c r="DX127" s="673"/>
      <c r="DY127" s="673"/>
      <c r="DZ127" s="673"/>
      <c r="EA127" s="673"/>
      <c r="EB127" s="673"/>
      <c r="EC127" s="673"/>
      <c r="ED127" s="673"/>
      <c r="EE127" s="673"/>
      <c r="EF127" s="673"/>
      <c r="EG127" s="673"/>
      <c r="EH127" s="673"/>
      <c r="EI127" s="673"/>
      <c r="EJ127" s="673"/>
      <c r="EK127" s="673"/>
      <c r="EL127" s="673"/>
      <c r="EM127" s="673"/>
      <c r="EN127" s="673"/>
      <c r="EO127" s="673"/>
      <c r="EP127" s="674"/>
      <c r="ES127" s="647"/>
      <c r="ET127" s="648"/>
      <c r="EU127" s="648"/>
      <c r="EV127" s="648"/>
      <c r="EW127" s="648"/>
      <c r="EX127" s="648"/>
      <c r="EY127" s="648"/>
      <c r="EZ127" s="648"/>
      <c r="FA127" s="648"/>
      <c r="FB127" s="648"/>
      <c r="FC127" s="648"/>
      <c r="FD127" s="648"/>
      <c r="FE127" s="648"/>
      <c r="FF127" s="648"/>
      <c r="FG127" s="648"/>
      <c r="FH127" s="648"/>
      <c r="FI127" s="648"/>
      <c r="FJ127" s="648"/>
      <c r="FK127" s="648"/>
      <c r="FL127" s="649"/>
      <c r="FM127" s="672"/>
      <c r="FN127" s="673"/>
      <c r="FO127" s="673"/>
      <c r="FP127" s="673"/>
      <c r="FQ127" s="673"/>
      <c r="FR127" s="673"/>
      <c r="FS127" s="673"/>
      <c r="FT127" s="673"/>
      <c r="FU127" s="673"/>
      <c r="FV127" s="673"/>
      <c r="FW127" s="673"/>
      <c r="FX127" s="673"/>
      <c r="FY127" s="673"/>
      <c r="FZ127" s="673"/>
      <c r="GA127" s="673"/>
      <c r="GB127" s="673"/>
      <c r="GC127" s="673"/>
      <c r="GD127" s="673"/>
      <c r="GE127" s="673"/>
      <c r="GF127" s="673"/>
      <c r="GG127" s="673"/>
      <c r="GH127" s="673"/>
      <c r="GI127" s="673"/>
      <c r="GJ127" s="673"/>
      <c r="GK127" s="673"/>
      <c r="GL127" s="674"/>
    </row>
    <row r="128" spans="4:194" ht="3" customHeight="1">
      <c r="CZ128" s="647"/>
      <c r="DA128" s="648"/>
      <c r="DB128" s="649"/>
      <c r="DC128" s="647"/>
      <c r="DD128" s="648"/>
      <c r="DE128" s="648"/>
      <c r="DF128" s="648"/>
      <c r="DG128" s="648"/>
      <c r="DH128" s="648"/>
      <c r="DI128" s="648"/>
      <c r="DJ128" s="648"/>
      <c r="DK128" s="648"/>
      <c r="DL128" s="648"/>
      <c r="DM128" s="648"/>
      <c r="DN128" s="648"/>
      <c r="DO128" s="648"/>
      <c r="DP128" s="648"/>
      <c r="DQ128" s="648"/>
      <c r="DR128" s="649"/>
      <c r="DS128" s="672"/>
      <c r="DT128" s="673"/>
      <c r="DU128" s="673"/>
      <c r="DV128" s="673"/>
      <c r="DW128" s="673"/>
      <c r="DX128" s="673"/>
      <c r="DY128" s="673"/>
      <c r="DZ128" s="673"/>
      <c r="EA128" s="673"/>
      <c r="EB128" s="673"/>
      <c r="EC128" s="673"/>
      <c r="ED128" s="673"/>
      <c r="EE128" s="673"/>
      <c r="EF128" s="673"/>
      <c r="EG128" s="673"/>
      <c r="EH128" s="673"/>
      <c r="EI128" s="673"/>
      <c r="EJ128" s="673"/>
      <c r="EK128" s="673"/>
      <c r="EL128" s="673"/>
      <c r="EM128" s="673"/>
      <c r="EN128" s="673"/>
      <c r="EO128" s="673"/>
      <c r="EP128" s="674"/>
      <c r="ES128" s="647"/>
      <c r="ET128" s="648"/>
      <c r="EU128" s="648"/>
      <c r="EV128" s="648"/>
      <c r="EW128" s="648"/>
      <c r="EX128" s="648"/>
      <c r="EY128" s="648"/>
      <c r="EZ128" s="648"/>
      <c r="FA128" s="648"/>
      <c r="FB128" s="648"/>
      <c r="FC128" s="648"/>
      <c r="FD128" s="648"/>
      <c r="FE128" s="648"/>
      <c r="FF128" s="648"/>
      <c r="FG128" s="648"/>
      <c r="FH128" s="648"/>
      <c r="FI128" s="648"/>
      <c r="FJ128" s="648"/>
      <c r="FK128" s="648"/>
      <c r="FL128" s="649"/>
      <c r="FM128" s="672"/>
      <c r="FN128" s="673"/>
      <c r="FO128" s="673"/>
      <c r="FP128" s="673"/>
      <c r="FQ128" s="673"/>
      <c r="FR128" s="673"/>
      <c r="FS128" s="673"/>
      <c r="FT128" s="673"/>
      <c r="FU128" s="673"/>
      <c r="FV128" s="673"/>
      <c r="FW128" s="673"/>
      <c r="FX128" s="673"/>
      <c r="FY128" s="673"/>
      <c r="FZ128" s="673"/>
      <c r="GA128" s="673"/>
      <c r="GB128" s="673"/>
      <c r="GC128" s="673"/>
      <c r="GD128" s="673"/>
      <c r="GE128" s="673"/>
      <c r="GF128" s="673"/>
      <c r="GG128" s="673"/>
      <c r="GH128" s="673"/>
      <c r="GI128" s="673"/>
      <c r="GJ128" s="673"/>
      <c r="GK128" s="673"/>
      <c r="GL128" s="674"/>
    </row>
    <row r="129" spans="4:194" ht="3" customHeight="1">
      <c r="D129" s="644" t="s">
        <v>243</v>
      </c>
      <c r="E129" s="645"/>
      <c r="F129" s="645"/>
      <c r="G129" s="645"/>
      <c r="H129" s="645"/>
      <c r="I129" s="645"/>
      <c r="J129" s="645"/>
      <c r="K129" s="645"/>
      <c r="L129" s="645"/>
      <c r="M129" s="646"/>
      <c r="N129" s="644" t="s">
        <v>244</v>
      </c>
      <c r="O129" s="645"/>
      <c r="P129" s="645"/>
      <c r="Q129" s="645"/>
      <c r="R129" s="645"/>
      <c r="S129" s="645"/>
      <c r="T129" s="645"/>
      <c r="U129" s="645"/>
      <c r="V129" s="645"/>
      <c r="W129" s="646"/>
      <c r="X129" s="662" t="s">
        <v>15</v>
      </c>
      <c r="Y129" s="645"/>
      <c r="Z129" s="645"/>
      <c r="AA129" s="645"/>
      <c r="AB129" s="645"/>
      <c r="AC129" s="645"/>
      <c r="AD129" s="645"/>
      <c r="AE129" s="645"/>
      <c r="AF129" s="645"/>
      <c r="AG129" s="645"/>
      <c r="AH129" s="645"/>
      <c r="AI129" s="645"/>
      <c r="AJ129" s="645"/>
      <c r="AK129" s="645"/>
      <c r="AL129" s="645"/>
      <c r="AM129" s="645"/>
      <c r="AN129" s="645"/>
      <c r="AO129" s="645"/>
      <c r="AP129" s="645"/>
      <c r="AQ129" s="645"/>
      <c r="AR129" s="645"/>
      <c r="AS129" s="645"/>
      <c r="AT129" s="645"/>
      <c r="AU129" s="646"/>
      <c r="AV129" s="662" t="s">
        <v>16</v>
      </c>
      <c r="AW129" s="645"/>
      <c r="AX129" s="645"/>
      <c r="AY129" s="645"/>
      <c r="AZ129" s="645"/>
      <c r="BA129" s="645"/>
      <c r="BB129" s="645"/>
      <c r="BC129" s="645"/>
      <c r="BD129" s="645"/>
      <c r="BE129" s="645"/>
      <c r="BF129" s="645"/>
      <c r="BG129" s="645"/>
      <c r="BH129" s="645"/>
      <c r="BI129" s="645"/>
      <c r="BJ129" s="645"/>
      <c r="BK129" s="645"/>
      <c r="BL129" s="645"/>
      <c r="BM129" s="645"/>
      <c r="BN129" s="645"/>
      <c r="BO129" s="645"/>
      <c r="BP129" s="645"/>
      <c r="BQ129" s="645"/>
      <c r="BR129" s="645"/>
      <c r="BS129" s="646"/>
      <c r="BT129" s="662" t="s">
        <v>13</v>
      </c>
      <c r="BU129" s="645"/>
      <c r="BV129" s="645"/>
      <c r="BW129" s="645"/>
      <c r="BX129" s="645"/>
      <c r="BY129" s="645"/>
      <c r="BZ129" s="645"/>
      <c r="CA129" s="645"/>
      <c r="CB129" s="645"/>
      <c r="CC129" s="645"/>
      <c r="CD129" s="645"/>
      <c r="CE129" s="645"/>
      <c r="CF129" s="645"/>
      <c r="CG129" s="645"/>
      <c r="CH129" s="645"/>
      <c r="CI129" s="645"/>
      <c r="CJ129" s="645"/>
      <c r="CK129" s="645"/>
      <c r="CL129" s="645"/>
      <c r="CM129" s="645"/>
      <c r="CN129" s="645"/>
      <c r="CO129" s="645"/>
      <c r="CP129" s="646"/>
      <c r="CZ129" s="647"/>
      <c r="DA129" s="648"/>
      <c r="DB129" s="649"/>
      <c r="DC129" s="647"/>
      <c r="DD129" s="648"/>
      <c r="DE129" s="648"/>
      <c r="DF129" s="648"/>
      <c r="DG129" s="648"/>
      <c r="DH129" s="648"/>
      <c r="DI129" s="648"/>
      <c r="DJ129" s="648"/>
      <c r="DK129" s="648"/>
      <c r="DL129" s="648"/>
      <c r="DM129" s="648"/>
      <c r="DN129" s="648"/>
      <c r="DO129" s="648"/>
      <c r="DP129" s="648"/>
      <c r="DQ129" s="648"/>
      <c r="DR129" s="649"/>
      <c r="DS129" s="672"/>
      <c r="DT129" s="673"/>
      <c r="DU129" s="673"/>
      <c r="DV129" s="673"/>
      <c r="DW129" s="673"/>
      <c r="DX129" s="673"/>
      <c r="DY129" s="673"/>
      <c r="DZ129" s="673"/>
      <c r="EA129" s="673"/>
      <c r="EB129" s="673"/>
      <c r="EC129" s="673"/>
      <c r="ED129" s="673"/>
      <c r="EE129" s="673"/>
      <c r="EF129" s="673"/>
      <c r="EG129" s="673"/>
      <c r="EH129" s="673"/>
      <c r="EI129" s="673"/>
      <c r="EJ129" s="673"/>
      <c r="EK129" s="673"/>
      <c r="EL129" s="673"/>
      <c r="EM129" s="673"/>
      <c r="EN129" s="673"/>
      <c r="EO129" s="673"/>
      <c r="EP129" s="674"/>
      <c r="ES129" s="647"/>
      <c r="ET129" s="648"/>
      <c r="EU129" s="648"/>
      <c r="EV129" s="648"/>
      <c r="EW129" s="648"/>
      <c r="EX129" s="648"/>
      <c r="EY129" s="648"/>
      <c r="EZ129" s="648"/>
      <c r="FA129" s="648"/>
      <c r="FB129" s="648"/>
      <c r="FC129" s="648"/>
      <c r="FD129" s="648"/>
      <c r="FE129" s="648"/>
      <c r="FF129" s="648"/>
      <c r="FG129" s="648"/>
      <c r="FH129" s="648"/>
      <c r="FI129" s="648"/>
      <c r="FJ129" s="648"/>
      <c r="FK129" s="648"/>
      <c r="FL129" s="649"/>
      <c r="FM129" s="672"/>
      <c r="FN129" s="673"/>
      <c r="FO129" s="673"/>
      <c r="FP129" s="673"/>
      <c r="FQ129" s="673"/>
      <c r="FR129" s="673"/>
      <c r="FS129" s="673"/>
      <c r="FT129" s="673"/>
      <c r="FU129" s="673"/>
      <c r="FV129" s="673"/>
      <c r="FW129" s="673"/>
      <c r="FX129" s="673"/>
      <c r="FY129" s="673"/>
      <c r="FZ129" s="673"/>
      <c r="GA129" s="673"/>
      <c r="GB129" s="673"/>
      <c r="GC129" s="673"/>
      <c r="GD129" s="673"/>
      <c r="GE129" s="673"/>
      <c r="GF129" s="673"/>
      <c r="GG129" s="673"/>
      <c r="GH129" s="673"/>
      <c r="GI129" s="673"/>
      <c r="GJ129" s="673"/>
      <c r="GK129" s="673"/>
      <c r="GL129" s="674"/>
    </row>
    <row r="130" spans="4:194" ht="3" customHeight="1">
      <c r="D130" s="647"/>
      <c r="E130" s="648"/>
      <c r="F130" s="648"/>
      <c r="G130" s="648"/>
      <c r="H130" s="648"/>
      <c r="I130" s="648"/>
      <c r="J130" s="648"/>
      <c r="K130" s="648"/>
      <c r="L130" s="648"/>
      <c r="M130" s="649"/>
      <c r="N130" s="647"/>
      <c r="O130" s="648"/>
      <c r="P130" s="648"/>
      <c r="Q130" s="648"/>
      <c r="R130" s="648"/>
      <c r="S130" s="648"/>
      <c r="T130" s="648"/>
      <c r="U130" s="648"/>
      <c r="V130" s="648"/>
      <c r="W130" s="649"/>
      <c r="X130" s="647"/>
      <c r="Y130" s="648"/>
      <c r="Z130" s="648"/>
      <c r="AA130" s="648"/>
      <c r="AB130" s="648"/>
      <c r="AC130" s="648"/>
      <c r="AD130" s="648"/>
      <c r="AE130" s="648"/>
      <c r="AF130" s="648"/>
      <c r="AG130" s="648"/>
      <c r="AH130" s="648"/>
      <c r="AI130" s="648"/>
      <c r="AJ130" s="648"/>
      <c r="AK130" s="648"/>
      <c r="AL130" s="648"/>
      <c r="AM130" s="648"/>
      <c r="AN130" s="648"/>
      <c r="AO130" s="648"/>
      <c r="AP130" s="648"/>
      <c r="AQ130" s="648"/>
      <c r="AR130" s="648"/>
      <c r="AS130" s="648"/>
      <c r="AT130" s="648"/>
      <c r="AU130" s="649"/>
      <c r="AV130" s="647"/>
      <c r="AW130" s="648"/>
      <c r="AX130" s="648"/>
      <c r="AY130" s="648"/>
      <c r="AZ130" s="648"/>
      <c r="BA130" s="648"/>
      <c r="BB130" s="648"/>
      <c r="BC130" s="648"/>
      <c r="BD130" s="648"/>
      <c r="BE130" s="648"/>
      <c r="BF130" s="648"/>
      <c r="BG130" s="648"/>
      <c r="BH130" s="648"/>
      <c r="BI130" s="648"/>
      <c r="BJ130" s="648"/>
      <c r="BK130" s="648"/>
      <c r="BL130" s="648"/>
      <c r="BM130" s="648"/>
      <c r="BN130" s="648"/>
      <c r="BO130" s="648"/>
      <c r="BP130" s="648"/>
      <c r="BQ130" s="648"/>
      <c r="BR130" s="648"/>
      <c r="BS130" s="649"/>
      <c r="BT130" s="647"/>
      <c r="BU130" s="648"/>
      <c r="BV130" s="648"/>
      <c r="BW130" s="648"/>
      <c r="BX130" s="648"/>
      <c r="BY130" s="648"/>
      <c r="BZ130" s="648"/>
      <c r="CA130" s="648"/>
      <c r="CB130" s="648"/>
      <c r="CC130" s="648"/>
      <c r="CD130" s="648"/>
      <c r="CE130" s="648"/>
      <c r="CF130" s="648"/>
      <c r="CG130" s="648"/>
      <c r="CH130" s="648"/>
      <c r="CI130" s="648"/>
      <c r="CJ130" s="648"/>
      <c r="CK130" s="648"/>
      <c r="CL130" s="648"/>
      <c r="CM130" s="648"/>
      <c r="CN130" s="648"/>
      <c r="CO130" s="648"/>
      <c r="CP130" s="649"/>
      <c r="CZ130" s="650"/>
      <c r="DA130" s="651"/>
      <c r="DB130" s="652"/>
      <c r="DC130" s="650"/>
      <c r="DD130" s="651"/>
      <c r="DE130" s="651"/>
      <c r="DF130" s="651"/>
      <c r="DG130" s="651"/>
      <c r="DH130" s="651"/>
      <c r="DI130" s="651"/>
      <c r="DJ130" s="651"/>
      <c r="DK130" s="651"/>
      <c r="DL130" s="651"/>
      <c r="DM130" s="651"/>
      <c r="DN130" s="651"/>
      <c r="DO130" s="651"/>
      <c r="DP130" s="651"/>
      <c r="DQ130" s="651"/>
      <c r="DR130" s="652"/>
      <c r="DS130" s="675"/>
      <c r="DT130" s="676"/>
      <c r="DU130" s="676"/>
      <c r="DV130" s="676"/>
      <c r="DW130" s="676"/>
      <c r="DX130" s="676"/>
      <c r="DY130" s="676"/>
      <c r="DZ130" s="676"/>
      <c r="EA130" s="676"/>
      <c r="EB130" s="676"/>
      <c r="EC130" s="676"/>
      <c r="ED130" s="676"/>
      <c r="EE130" s="676"/>
      <c r="EF130" s="676"/>
      <c r="EG130" s="676"/>
      <c r="EH130" s="676"/>
      <c r="EI130" s="676"/>
      <c r="EJ130" s="676"/>
      <c r="EK130" s="676"/>
      <c r="EL130" s="676"/>
      <c r="EM130" s="676"/>
      <c r="EN130" s="676"/>
      <c r="EO130" s="676"/>
      <c r="EP130" s="677"/>
      <c r="ES130" s="650"/>
      <c r="ET130" s="651"/>
      <c r="EU130" s="651"/>
      <c r="EV130" s="651"/>
      <c r="EW130" s="651"/>
      <c r="EX130" s="651"/>
      <c r="EY130" s="651"/>
      <c r="EZ130" s="651"/>
      <c r="FA130" s="651"/>
      <c r="FB130" s="651"/>
      <c r="FC130" s="651"/>
      <c r="FD130" s="651"/>
      <c r="FE130" s="651"/>
      <c r="FF130" s="651"/>
      <c r="FG130" s="651"/>
      <c r="FH130" s="651"/>
      <c r="FI130" s="651"/>
      <c r="FJ130" s="651"/>
      <c r="FK130" s="651"/>
      <c r="FL130" s="652"/>
      <c r="FM130" s="675"/>
      <c r="FN130" s="676"/>
      <c r="FO130" s="676"/>
      <c r="FP130" s="676"/>
      <c r="FQ130" s="676"/>
      <c r="FR130" s="676"/>
      <c r="FS130" s="676"/>
      <c r="FT130" s="676"/>
      <c r="FU130" s="676"/>
      <c r="FV130" s="676"/>
      <c r="FW130" s="676"/>
      <c r="FX130" s="676"/>
      <c r="FY130" s="676"/>
      <c r="FZ130" s="676"/>
      <c r="GA130" s="676"/>
      <c r="GB130" s="676"/>
      <c r="GC130" s="676"/>
      <c r="GD130" s="676"/>
      <c r="GE130" s="676"/>
      <c r="GF130" s="676"/>
      <c r="GG130" s="676"/>
      <c r="GH130" s="676"/>
      <c r="GI130" s="676"/>
      <c r="GJ130" s="676"/>
      <c r="GK130" s="676"/>
      <c r="GL130" s="677"/>
    </row>
    <row r="131" spans="4:194" ht="3" customHeight="1">
      <c r="D131" s="647"/>
      <c r="E131" s="648"/>
      <c r="F131" s="648"/>
      <c r="G131" s="648"/>
      <c r="H131" s="648"/>
      <c r="I131" s="648"/>
      <c r="J131" s="648"/>
      <c r="K131" s="648"/>
      <c r="L131" s="648"/>
      <c r="M131" s="649"/>
      <c r="N131" s="647"/>
      <c r="O131" s="648"/>
      <c r="P131" s="648"/>
      <c r="Q131" s="648"/>
      <c r="R131" s="648"/>
      <c r="S131" s="648"/>
      <c r="T131" s="648"/>
      <c r="U131" s="648"/>
      <c r="V131" s="648"/>
      <c r="W131" s="649"/>
      <c r="X131" s="647"/>
      <c r="Y131" s="648"/>
      <c r="Z131" s="648"/>
      <c r="AA131" s="648"/>
      <c r="AB131" s="648"/>
      <c r="AC131" s="648"/>
      <c r="AD131" s="648"/>
      <c r="AE131" s="648"/>
      <c r="AF131" s="648"/>
      <c r="AG131" s="648"/>
      <c r="AH131" s="648"/>
      <c r="AI131" s="648"/>
      <c r="AJ131" s="648"/>
      <c r="AK131" s="648"/>
      <c r="AL131" s="648"/>
      <c r="AM131" s="648"/>
      <c r="AN131" s="648"/>
      <c r="AO131" s="648"/>
      <c r="AP131" s="648"/>
      <c r="AQ131" s="648"/>
      <c r="AR131" s="648"/>
      <c r="AS131" s="648"/>
      <c r="AT131" s="648"/>
      <c r="AU131" s="649"/>
      <c r="AV131" s="647"/>
      <c r="AW131" s="648"/>
      <c r="AX131" s="648"/>
      <c r="AY131" s="648"/>
      <c r="AZ131" s="648"/>
      <c r="BA131" s="648"/>
      <c r="BB131" s="648"/>
      <c r="BC131" s="648"/>
      <c r="BD131" s="648"/>
      <c r="BE131" s="648"/>
      <c r="BF131" s="648"/>
      <c r="BG131" s="648"/>
      <c r="BH131" s="648"/>
      <c r="BI131" s="648"/>
      <c r="BJ131" s="648"/>
      <c r="BK131" s="648"/>
      <c r="BL131" s="648"/>
      <c r="BM131" s="648"/>
      <c r="BN131" s="648"/>
      <c r="BO131" s="648"/>
      <c r="BP131" s="648"/>
      <c r="BQ131" s="648"/>
      <c r="BR131" s="648"/>
      <c r="BS131" s="649"/>
      <c r="BT131" s="647"/>
      <c r="BU131" s="648"/>
      <c r="BV131" s="648"/>
      <c r="BW131" s="648"/>
      <c r="BX131" s="648"/>
      <c r="BY131" s="648"/>
      <c r="BZ131" s="648"/>
      <c r="CA131" s="648"/>
      <c r="CB131" s="648"/>
      <c r="CC131" s="648"/>
      <c r="CD131" s="648"/>
      <c r="CE131" s="648"/>
      <c r="CF131" s="648"/>
      <c r="CG131" s="648"/>
      <c r="CH131" s="648"/>
      <c r="CI131" s="648"/>
      <c r="CJ131" s="648"/>
      <c r="CK131" s="648"/>
      <c r="CL131" s="648"/>
      <c r="CM131" s="648"/>
      <c r="CN131" s="648"/>
      <c r="CO131" s="648"/>
      <c r="CP131" s="649"/>
      <c r="CZ131" s="662" t="s">
        <v>267</v>
      </c>
      <c r="DA131" s="645"/>
      <c r="DB131" s="645"/>
      <c r="DC131" s="645"/>
      <c r="DD131" s="645"/>
      <c r="DE131" s="645"/>
      <c r="DF131" s="645"/>
      <c r="DG131" s="645"/>
      <c r="DH131" s="645"/>
      <c r="DI131" s="645"/>
      <c r="DJ131" s="645"/>
      <c r="DK131" s="645"/>
      <c r="DL131" s="645"/>
      <c r="DM131" s="645"/>
      <c r="DN131" s="645"/>
      <c r="DO131" s="645"/>
      <c r="DP131" s="645"/>
      <c r="DQ131" s="645"/>
      <c r="DR131" s="646"/>
      <c r="DS131" s="807" t="str">
        <f>再下!E59</f>
        <v>非専任</v>
      </c>
      <c r="DT131" s="695"/>
      <c r="DU131" s="695"/>
      <c r="DV131" s="695"/>
      <c r="DW131" s="695"/>
      <c r="DX131" s="695"/>
      <c r="DY131" s="703" t="str">
        <f>工事情報入力!C51</f>
        <v/>
      </c>
      <c r="DZ131" s="670"/>
      <c r="EA131" s="670"/>
      <c r="EB131" s="670"/>
      <c r="EC131" s="670"/>
      <c r="ED131" s="670"/>
      <c r="EE131" s="670"/>
      <c r="EF131" s="670"/>
      <c r="EG131" s="670"/>
      <c r="EH131" s="670"/>
      <c r="EI131" s="670"/>
      <c r="EJ131" s="670"/>
      <c r="EK131" s="670"/>
      <c r="EL131" s="670"/>
      <c r="EM131" s="670"/>
      <c r="EN131" s="670"/>
      <c r="EO131" s="670"/>
      <c r="EP131" s="671"/>
      <c r="ES131" s="662" t="s">
        <v>269</v>
      </c>
      <c r="ET131" s="645"/>
      <c r="EU131" s="645"/>
      <c r="EV131" s="645"/>
      <c r="EW131" s="645"/>
      <c r="EX131" s="645"/>
      <c r="EY131" s="645"/>
      <c r="EZ131" s="645"/>
      <c r="FA131" s="645"/>
      <c r="FB131" s="645"/>
      <c r="FC131" s="645"/>
      <c r="FD131" s="645"/>
      <c r="FE131" s="645"/>
      <c r="FF131" s="645"/>
      <c r="FG131" s="645"/>
      <c r="FH131" s="645"/>
      <c r="FI131" s="645"/>
      <c r="FJ131" s="645"/>
      <c r="FK131" s="645"/>
      <c r="FL131" s="646"/>
      <c r="FM131" s="669" t="str">
        <f>工事情報入力!C55</f>
        <v/>
      </c>
      <c r="FN131" s="670"/>
      <c r="FO131" s="670"/>
      <c r="FP131" s="670"/>
      <c r="FQ131" s="670"/>
      <c r="FR131" s="670"/>
      <c r="FS131" s="670"/>
      <c r="FT131" s="670"/>
      <c r="FU131" s="670"/>
      <c r="FV131" s="670"/>
      <c r="FW131" s="670"/>
      <c r="FX131" s="670"/>
      <c r="FY131" s="670"/>
      <c r="FZ131" s="670"/>
      <c r="GA131" s="670"/>
      <c r="GB131" s="670"/>
      <c r="GC131" s="670"/>
      <c r="GD131" s="670"/>
      <c r="GE131" s="670"/>
      <c r="GF131" s="670"/>
      <c r="GG131" s="670"/>
      <c r="GH131" s="670"/>
      <c r="GI131" s="670"/>
      <c r="GJ131" s="670"/>
      <c r="GK131" s="670"/>
      <c r="GL131" s="671"/>
    </row>
    <row r="132" spans="4:194" ht="3" customHeight="1">
      <c r="D132" s="647"/>
      <c r="E132" s="648"/>
      <c r="F132" s="648"/>
      <c r="G132" s="648"/>
      <c r="H132" s="648"/>
      <c r="I132" s="648"/>
      <c r="J132" s="648"/>
      <c r="K132" s="648"/>
      <c r="L132" s="648"/>
      <c r="M132" s="649"/>
      <c r="N132" s="647"/>
      <c r="O132" s="648"/>
      <c r="P132" s="648"/>
      <c r="Q132" s="648"/>
      <c r="R132" s="648"/>
      <c r="S132" s="648"/>
      <c r="T132" s="648"/>
      <c r="U132" s="648"/>
      <c r="V132" s="648"/>
      <c r="W132" s="649"/>
      <c r="X132" s="650"/>
      <c r="Y132" s="651"/>
      <c r="Z132" s="651"/>
      <c r="AA132" s="651"/>
      <c r="AB132" s="651"/>
      <c r="AC132" s="651"/>
      <c r="AD132" s="651"/>
      <c r="AE132" s="651"/>
      <c r="AF132" s="651"/>
      <c r="AG132" s="651"/>
      <c r="AH132" s="651"/>
      <c r="AI132" s="651"/>
      <c r="AJ132" s="651"/>
      <c r="AK132" s="651"/>
      <c r="AL132" s="651"/>
      <c r="AM132" s="651"/>
      <c r="AN132" s="651"/>
      <c r="AO132" s="651"/>
      <c r="AP132" s="651"/>
      <c r="AQ132" s="651"/>
      <c r="AR132" s="651"/>
      <c r="AS132" s="651"/>
      <c r="AT132" s="651"/>
      <c r="AU132" s="652"/>
      <c r="AV132" s="650"/>
      <c r="AW132" s="651"/>
      <c r="AX132" s="651"/>
      <c r="AY132" s="651"/>
      <c r="AZ132" s="651"/>
      <c r="BA132" s="651"/>
      <c r="BB132" s="651"/>
      <c r="BC132" s="651"/>
      <c r="BD132" s="651"/>
      <c r="BE132" s="651"/>
      <c r="BF132" s="651"/>
      <c r="BG132" s="651"/>
      <c r="BH132" s="651"/>
      <c r="BI132" s="651"/>
      <c r="BJ132" s="651"/>
      <c r="BK132" s="651"/>
      <c r="BL132" s="651"/>
      <c r="BM132" s="651"/>
      <c r="BN132" s="651"/>
      <c r="BO132" s="651"/>
      <c r="BP132" s="651"/>
      <c r="BQ132" s="651"/>
      <c r="BR132" s="651"/>
      <c r="BS132" s="652"/>
      <c r="BT132" s="650"/>
      <c r="BU132" s="651"/>
      <c r="BV132" s="651"/>
      <c r="BW132" s="651"/>
      <c r="BX132" s="651"/>
      <c r="BY132" s="651"/>
      <c r="BZ132" s="651"/>
      <c r="CA132" s="651"/>
      <c r="CB132" s="651"/>
      <c r="CC132" s="651"/>
      <c r="CD132" s="651"/>
      <c r="CE132" s="651"/>
      <c r="CF132" s="651"/>
      <c r="CG132" s="651"/>
      <c r="CH132" s="651"/>
      <c r="CI132" s="651"/>
      <c r="CJ132" s="651"/>
      <c r="CK132" s="651"/>
      <c r="CL132" s="651"/>
      <c r="CM132" s="651"/>
      <c r="CN132" s="651"/>
      <c r="CO132" s="651"/>
      <c r="CP132" s="652"/>
      <c r="CZ132" s="647"/>
      <c r="DA132" s="648"/>
      <c r="DB132" s="648"/>
      <c r="DC132" s="648"/>
      <c r="DD132" s="648"/>
      <c r="DE132" s="648"/>
      <c r="DF132" s="648"/>
      <c r="DG132" s="648"/>
      <c r="DH132" s="648"/>
      <c r="DI132" s="648"/>
      <c r="DJ132" s="648"/>
      <c r="DK132" s="648"/>
      <c r="DL132" s="648"/>
      <c r="DM132" s="648"/>
      <c r="DN132" s="648"/>
      <c r="DO132" s="648"/>
      <c r="DP132" s="648"/>
      <c r="DQ132" s="648"/>
      <c r="DR132" s="649"/>
      <c r="DS132" s="697"/>
      <c r="DT132" s="698"/>
      <c r="DU132" s="698"/>
      <c r="DV132" s="698"/>
      <c r="DW132" s="698"/>
      <c r="DX132" s="698"/>
      <c r="DY132" s="673"/>
      <c r="DZ132" s="673"/>
      <c r="EA132" s="673"/>
      <c r="EB132" s="673"/>
      <c r="EC132" s="673"/>
      <c r="ED132" s="673"/>
      <c r="EE132" s="673"/>
      <c r="EF132" s="673"/>
      <c r="EG132" s="673"/>
      <c r="EH132" s="673"/>
      <c r="EI132" s="673"/>
      <c r="EJ132" s="673"/>
      <c r="EK132" s="673"/>
      <c r="EL132" s="673"/>
      <c r="EM132" s="673"/>
      <c r="EN132" s="673"/>
      <c r="EO132" s="673"/>
      <c r="EP132" s="674"/>
      <c r="ES132" s="647"/>
      <c r="ET132" s="648"/>
      <c r="EU132" s="648"/>
      <c r="EV132" s="648"/>
      <c r="EW132" s="648"/>
      <c r="EX132" s="648"/>
      <c r="EY132" s="648"/>
      <c r="EZ132" s="648"/>
      <c r="FA132" s="648"/>
      <c r="FB132" s="648"/>
      <c r="FC132" s="648"/>
      <c r="FD132" s="648"/>
      <c r="FE132" s="648"/>
      <c r="FF132" s="648"/>
      <c r="FG132" s="648"/>
      <c r="FH132" s="648"/>
      <c r="FI132" s="648"/>
      <c r="FJ132" s="648"/>
      <c r="FK132" s="648"/>
      <c r="FL132" s="649"/>
      <c r="FM132" s="672"/>
      <c r="FN132" s="673"/>
      <c r="FO132" s="673"/>
      <c r="FP132" s="673"/>
      <c r="FQ132" s="673"/>
      <c r="FR132" s="673"/>
      <c r="FS132" s="673"/>
      <c r="FT132" s="673"/>
      <c r="FU132" s="673"/>
      <c r="FV132" s="673"/>
      <c r="FW132" s="673"/>
      <c r="FX132" s="673"/>
      <c r="FY132" s="673"/>
      <c r="FZ132" s="673"/>
      <c r="GA132" s="673"/>
      <c r="GB132" s="673"/>
      <c r="GC132" s="673"/>
      <c r="GD132" s="673"/>
      <c r="GE132" s="673"/>
      <c r="GF132" s="673"/>
      <c r="GG132" s="673"/>
      <c r="GH132" s="673"/>
      <c r="GI132" s="673"/>
      <c r="GJ132" s="673"/>
      <c r="GK132" s="673"/>
      <c r="GL132" s="674"/>
    </row>
    <row r="133" spans="4:194" ht="3" customHeight="1">
      <c r="D133" s="647"/>
      <c r="E133" s="648"/>
      <c r="F133" s="648"/>
      <c r="G133" s="648"/>
      <c r="H133" s="648"/>
      <c r="I133" s="648"/>
      <c r="J133" s="648"/>
      <c r="K133" s="648"/>
      <c r="L133" s="648"/>
      <c r="M133" s="649"/>
      <c r="N133" s="647"/>
      <c r="O133" s="648"/>
      <c r="P133" s="648"/>
      <c r="Q133" s="648"/>
      <c r="R133" s="648"/>
      <c r="S133" s="648"/>
      <c r="T133" s="648"/>
      <c r="U133" s="648"/>
      <c r="V133" s="648"/>
      <c r="W133" s="649"/>
      <c r="X133" s="662" t="s">
        <v>12</v>
      </c>
      <c r="Y133" s="645"/>
      <c r="Z133" s="645"/>
      <c r="AA133" s="645"/>
      <c r="AB133" s="645"/>
      <c r="AC133" s="645"/>
      <c r="AD133" s="645"/>
      <c r="AE133" s="645"/>
      <c r="AF133" s="645"/>
      <c r="AG133" s="645"/>
      <c r="AH133" s="645"/>
      <c r="AI133" s="645"/>
      <c r="AJ133" s="645"/>
      <c r="AK133" s="645"/>
      <c r="AL133" s="645"/>
      <c r="AM133" s="645"/>
      <c r="AN133" s="645"/>
      <c r="AO133" s="645"/>
      <c r="AP133" s="645"/>
      <c r="AQ133" s="645"/>
      <c r="AR133" s="645"/>
      <c r="AS133" s="645"/>
      <c r="AT133" s="645"/>
      <c r="AU133" s="646"/>
      <c r="AV133" s="662" t="s">
        <v>12</v>
      </c>
      <c r="AW133" s="645"/>
      <c r="AX133" s="645"/>
      <c r="AY133" s="645"/>
      <c r="AZ133" s="645"/>
      <c r="BA133" s="645"/>
      <c r="BB133" s="645"/>
      <c r="BC133" s="645"/>
      <c r="BD133" s="645"/>
      <c r="BE133" s="645"/>
      <c r="BF133" s="645"/>
      <c r="BG133" s="645"/>
      <c r="BH133" s="645"/>
      <c r="BI133" s="645"/>
      <c r="BJ133" s="645"/>
      <c r="BK133" s="645"/>
      <c r="BL133" s="645"/>
      <c r="BM133" s="645"/>
      <c r="BN133" s="645"/>
      <c r="BO133" s="645"/>
      <c r="BP133" s="645"/>
      <c r="BQ133" s="645"/>
      <c r="BR133" s="645"/>
      <c r="BS133" s="646"/>
      <c r="BT133" s="662" t="s">
        <v>12</v>
      </c>
      <c r="BU133" s="645"/>
      <c r="BV133" s="645"/>
      <c r="BW133" s="645"/>
      <c r="BX133" s="645"/>
      <c r="BY133" s="645"/>
      <c r="BZ133" s="645"/>
      <c r="CA133" s="645"/>
      <c r="CB133" s="645"/>
      <c r="CC133" s="645"/>
      <c r="CD133" s="645"/>
      <c r="CE133" s="645"/>
      <c r="CF133" s="645"/>
      <c r="CG133" s="645"/>
      <c r="CH133" s="645"/>
      <c r="CI133" s="645"/>
      <c r="CJ133" s="645"/>
      <c r="CK133" s="645"/>
      <c r="CL133" s="645"/>
      <c r="CM133" s="645"/>
      <c r="CN133" s="645"/>
      <c r="CO133" s="645"/>
      <c r="CP133" s="646"/>
      <c r="CZ133" s="647"/>
      <c r="DA133" s="648"/>
      <c r="DB133" s="648"/>
      <c r="DC133" s="648"/>
      <c r="DD133" s="648"/>
      <c r="DE133" s="648"/>
      <c r="DF133" s="648"/>
      <c r="DG133" s="648"/>
      <c r="DH133" s="648"/>
      <c r="DI133" s="648"/>
      <c r="DJ133" s="648"/>
      <c r="DK133" s="648"/>
      <c r="DL133" s="648"/>
      <c r="DM133" s="648"/>
      <c r="DN133" s="648"/>
      <c r="DO133" s="648"/>
      <c r="DP133" s="648"/>
      <c r="DQ133" s="648"/>
      <c r="DR133" s="649"/>
      <c r="DS133" s="697"/>
      <c r="DT133" s="698"/>
      <c r="DU133" s="698"/>
      <c r="DV133" s="698"/>
      <c r="DW133" s="698"/>
      <c r="DX133" s="698"/>
      <c r="DY133" s="673"/>
      <c r="DZ133" s="673"/>
      <c r="EA133" s="673"/>
      <c r="EB133" s="673"/>
      <c r="EC133" s="673"/>
      <c r="ED133" s="673"/>
      <c r="EE133" s="673"/>
      <c r="EF133" s="673"/>
      <c r="EG133" s="673"/>
      <c r="EH133" s="673"/>
      <c r="EI133" s="673"/>
      <c r="EJ133" s="673"/>
      <c r="EK133" s="673"/>
      <c r="EL133" s="673"/>
      <c r="EM133" s="673"/>
      <c r="EN133" s="673"/>
      <c r="EO133" s="673"/>
      <c r="EP133" s="674"/>
      <c r="ES133" s="647"/>
      <c r="ET133" s="648"/>
      <c r="EU133" s="648"/>
      <c r="EV133" s="648"/>
      <c r="EW133" s="648"/>
      <c r="EX133" s="648"/>
      <c r="EY133" s="648"/>
      <c r="EZ133" s="648"/>
      <c r="FA133" s="648"/>
      <c r="FB133" s="648"/>
      <c r="FC133" s="648"/>
      <c r="FD133" s="648"/>
      <c r="FE133" s="648"/>
      <c r="FF133" s="648"/>
      <c r="FG133" s="648"/>
      <c r="FH133" s="648"/>
      <c r="FI133" s="648"/>
      <c r="FJ133" s="648"/>
      <c r="FK133" s="648"/>
      <c r="FL133" s="649"/>
      <c r="FM133" s="672"/>
      <c r="FN133" s="673"/>
      <c r="FO133" s="673"/>
      <c r="FP133" s="673"/>
      <c r="FQ133" s="673"/>
      <c r="FR133" s="673"/>
      <c r="FS133" s="673"/>
      <c r="FT133" s="673"/>
      <c r="FU133" s="673"/>
      <c r="FV133" s="673"/>
      <c r="FW133" s="673"/>
      <c r="FX133" s="673"/>
      <c r="FY133" s="673"/>
      <c r="FZ133" s="673"/>
      <c r="GA133" s="673"/>
      <c r="GB133" s="673"/>
      <c r="GC133" s="673"/>
      <c r="GD133" s="673"/>
      <c r="GE133" s="673"/>
      <c r="GF133" s="673"/>
      <c r="GG133" s="673"/>
      <c r="GH133" s="673"/>
      <c r="GI133" s="673"/>
      <c r="GJ133" s="673"/>
      <c r="GK133" s="673"/>
      <c r="GL133" s="674"/>
    </row>
    <row r="134" spans="4:194" ht="3" customHeight="1">
      <c r="D134" s="647"/>
      <c r="E134" s="648"/>
      <c r="F134" s="648"/>
      <c r="G134" s="648"/>
      <c r="H134" s="648"/>
      <c r="I134" s="648"/>
      <c r="J134" s="648"/>
      <c r="K134" s="648"/>
      <c r="L134" s="648"/>
      <c r="M134" s="649"/>
      <c r="N134" s="647"/>
      <c r="O134" s="648"/>
      <c r="P134" s="648"/>
      <c r="Q134" s="648"/>
      <c r="R134" s="648"/>
      <c r="S134" s="648"/>
      <c r="T134" s="648"/>
      <c r="U134" s="648"/>
      <c r="V134" s="648"/>
      <c r="W134" s="649"/>
      <c r="X134" s="647"/>
      <c r="Y134" s="648"/>
      <c r="Z134" s="648"/>
      <c r="AA134" s="648"/>
      <c r="AB134" s="648"/>
      <c r="AC134" s="648"/>
      <c r="AD134" s="648"/>
      <c r="AE134" s="648"/>
      <c r="AF134" s="648"/>
      <c r="AG134" s="648"/>
      <c r="AH134" s="648"/>
      <c r="AI134" s="648"/>
      <c r="AJ134" s="648"/>
      <c r="AK134" s="648"/>
      <c r="AL134" s="648"/>
      <c r="AM134" s="648"/>
      <c r="AN134" s="648"/>
      <c r="AO134" s="648"/>
      <c r="AP134" s="648"/>
      <c r="AQ134" s="648"/>
      <c r="AR134" s="648"/>
      <c r="AS134" s="648"/>
      <c r="AT134" s="648"/>
      <c r="AU134" s="649"/>
      <c r="AV134" s="647"/>
      <c r="AW134" s="648"/>
      <c r="AX134" s="648"/>
      <c r="AY134" s="648"/>
      <c r="AZ134" s="648"/>
      <c r="BA134" s="648"/>
      <c r="BB134" s="648"/>
      <c r="BC134" s="648"/>
      <c r="BD134" s="648"/>
      <c r="BE134" s="648"/>
      <c r="BF134" s="648"/>
      <c r="BG134" s="648"/>
      <c r="BH134" s="648"/>
      <c r="BI134" s="648"/>
      <c r="BJ134" s="648"/>
      <c r="BK134" s="648"/>
      <c r="BL134" s="648"/>
      <c r="BM134" s="648"/>
      <c r="BN134" s="648"/>
      <c r="BO134" s="648"/>
      <c r="BP134" s="648"/>
      <c r="BQ134" s="648"/>
      <c r="BR134" s="648"/>
      <c r="BS134" s="649"/>
      <c r="BT134" s="647"/>
      <c r="BU134" s="648"/>
      <c r="BV134" s="648"/>
      <c r="BW134" s="648"/>
      <c r="BX134" s="648"/>
      <c r="BY134" s="648"/>
      <c r="BZ134" s="648"/>
      <c r="CA134" s="648"/>
      <c r="CB134" s="648"/>
      <c r="CC134" s="648"/>
      <c r="CD134" s="648"/>
      <c r="CE134" s="648"/>
      <c r="CF134" s="648"/>
      <c r="CG134" s="648"/>
      <c r="CH134" s="648"/>
      <c r="CI134" s="648"/>
      <c r="CJ134" s="648"/>
      <c r="CK134" s="648"/>
      <c r="CL134" s="648"/>
      <c r="CM134" s="648"/>
      <c r="CN134" s="648"/>
      <c r="CO134" s="648"/>
      <c r="CP134" s="649"/>
      <c r="CZ134" s="647"/>
      <c r="DA134" s="648"/>
      <c r="DB134" s="648"/>
      <c r="DC134" s="648"/>
      <c r="DD134" s="648"/>
      <c r="DE134" s="648"/>
      <c r="DF134" s="648"/>
      <c r="DG134" s="648"/>
      <c r="DH134" s="648"/>
      <c r="DI134" s="648"/>
      <c r="DJ134" s="648"/>
      <c r="DK134" s="648"/>
      <c r="DL134" s="648"/>
      <c r="DM134" s="648"/>
      <c r="DN134" s="648"/>
      <c r="DO134" s="648"/>
      <c r="DP134" s="648"/>
      <c r="DQ134" s="648"/>
      <c r="DR134" s="649"/>
      <c r="DS134" s="697"/>
      <c r="DT134" s="698"/>
      <c r="DU134" s="698"/>
      <c r="DV134" s="698"/>
      <c r="DW134" s="698"/>
      <c r="DX134" s="698"/>
      <c r="DY134" s="673"/>
      <c r="DZ134" s="673"/>
      <c r="EA134" s="673"/>
      <c r="EB134" s="673"/>
      <c r="EC134" s="673"/>
      <c r="ED134" s="673"/>
      <c r="EE134" s="673"/>
      <c r="EF134" s="673"/>
      <c r="EG134" s="673"/>
      <c r="EH134" s="673"/>
      <c r="EI134" s="673"/>
      <c r="EJ134" s="673"/>
      <c r="EK134" s="673"/>
      <c r="EL134" s="673"/>
      <c r="EM134" s="673"/>
      <c r="EN134" s="673"/>
      <c r="EO134" s="673"/>
      <c r="EP134" s="674"/>
      <c r="ES134" s="647"/>
      <c r="ET134" s="648"/>
      <c r="EU134" s="648"/>
      <c r="EV134" s="648"/>
      <c r="EW134" s="648"/>
      <c r="EX134" s="648"/>
      <c r="EY134" s="648"/>
      <c r="EZ134" s="648"/>
      <c r="FA134" s="648"/>
      <c r="FB134" s="648"/>
      <c r="FC134" s="648"/>
      <c r="FD134" s="648"/>
      <c r="FE134" s="648"/>
      <c r="FF134" s="648"/>
      <c r="FG134" s="648"/>
      <c r="FH134" s="648"/>
      <c r="FI134" s="648"/>
      <c r="FJ134" s="648"/>
      <c r="FK134" s="648"/>
      <c r="FL134" s="649"/>
      <c r="FM134" s="672"/>
      <c r="FN134" s="673"/>
      <c r="FO134" s="673"/>
      <c r="FP134" s="673"/>
      <c r="FQ134" s="673"/>
      <c r="FR134" s="673"/>
      <c r="FS134" s="673"/>
      <c r="FT134" s="673"/>
      <c r="FU134" s="673"/>
      <c r="FV134" s="673"/>
      <c r="FW134" s="673"/>
      <c r="FX134" s="673"/>
      <c r="FY134" s="673"/>
      <c r="FZ134" s="673"/>
      <c r="GA134" s="673"/>
      <c r="GB134" s="673"/>
      <c r="GC134" s="673"/>
      <c r="GD134" s="673"/>
      <c r="GE134" s="673"/>
      <c r="GF134" s="673"/>
      <c r="GG134" s="673"/>
      <c r="GH134" s="673"/>
      <c r="GI134" s="673"/>
      <c r="GJ134" s="673"/>
      <c r="GK134" s="673"/>
      <c r="GL134" s="674"/>
    </row>
    <row r="135" spans="4:194" ht="3" customHeight="1">
      <c r="D135" s="647"/>
      <c r="E135" s="648"/>
      <c r="F135" s="648"/>
      <c r="G135" s="648"/>
      <c r="H135" s="648"/>
      <c r="I135" s="648"/>
      <c r="J135" s="648"/>
      <c r="K135" s="648"/>
      <c r="L135" s="648"/>
      <c r="M135" s="649"/>
      <c r="N135" s="647"/>
      <c r="O135" s="648"/>
      <c r="P135" s="648"/>
      <c r="Q135" s="648"/>
      <c r="R135" s="648"/>
      <c r="S135" s="648"/>
      <c r="T135" s="648"/>
      <c r="U135" s="648"/>
      <c r="V135" s="648"/>
      <c r="W135" s="649"/>
      <c r="X135" s="647"/>
      <c r="Y135" s="648"/>
      <c r="Z135" s="648"/>
      <c r="AA135" s="648"/>
      <c r="AB135" s="648"/>
      <c r="AC135" s="648"/>
      <c r="AD135" s="648"/>
      <c r="AE135" s="648"/>
      <c r="AF135" s="648"/>
      <c r="AG135" s="648"/>
      <c r="AH135" s="648"/>
      <c r="AI135" s="648"/>
      <c r="AJ135" s="648"/>
      <c r="AK135" s="648"/>
      <c r="AL135" s="648"/>
      <c r="AM135" s="648"/>
      <c r="AN135" s="648"/>
      <c r="AO135" s="648"/>
      <c r="AP135" s="648"/>
      <c r="AQ135" s="648"/>
      <c r="AR135" s="648"/>
      <c r="AS135" s="648"/>
      <c r="AT135" s="648"/>
      <c r="AU135" s="649"/>
      <c r="AV135" s="647"/>
      <c r="AW135" s="648"/>
      <c r="AX135" s="648"/>
      <c r="AY135" s="648"/>
      <c r="AZ135" s="648"/>
      <c r="BA135" s="648"/>
      <c r="BB135" s="648"/>
      <c r="BC135" s="648"/>
      <c r="BD135" s="648"/>
      <c r="BE135" s="648"/>
      <c r="BF135" s="648"/>
      <c r="BG135" s="648"/>
      <c r="BH135" s="648"/>
      <c r="BI135" s="648"/>
      <c r="BJ135" s="648"/>
      <c r="BK135" s="648"/>
      <c r="BL135" s="648"/>
      <c r="BM135" s="648"/>
      <c r="BN135" s="648"/>
      <c r="BO135" s="648"/>
      <c r="BP135" s="648"/>
      <c r="BQ135" s="648"/>
      <c r="BR135" s="648"/>
      <c r="BS135" s="649"/>
      <c r="BT135" s="647"/>
      <c r="BU135" s="648"/>
      <c r="BV135" s="648"/>
      <c r="BW135" s="648"/>
      <c r="BX135" s="648"/>
      <c r="BY135" s="648"/>
      <c r="BZ135" s="648"/>
      <c r="CA135" s="648"/>
      <c r="CB135" s="648"/>
      <c r="CC135" s="648"/>
      <c r="CD135" s="648"/>
      <c r="CE135" s="648"/>
      <c r="CF135" s="648"/>
      <c r="CG135" s="648"/>
      <c r="CH135" s="648"/>
      <c r="CI135" s="648"/>
      <c r="CJ135" s="648"/>
      <c r="CK135" s="648"/>
      <c r="CL135" s="648"/>
      <c r="CM135" s="648"/>
      <c r="CN135" s="648"/>
      <c r="CO135" s="648"/>
      <c r="CP135" s="649"/>
      <c r="CZ135" s="647"/>
      <c r="DA135" s="648"/>
      <c r="DB135" s="648"/>
      <c r="DC135" s="648"/>
      <c r="DD135" s="648"/>
      <c r="DE135" s="648"/>
      <c r="DF135" s="648"/>
      <c r="DG135" s="648"/>
      <c r="DH135" s="648"/>
      <c r="DI135" s="648"/>
      <c r="DJ135" s="648"/>
      <c r="DK135" s="648"/>
      <c r="DL135" s="648"/>
      <c r="DM135" s="648"/>
      <c r="DN135" s="648"/>
      <c r="DO135" s="648"/>
      <c r="DP135" s="648"/>
      <c r="DQ135" s="648"/>
      <c r="DR135" s="649"/>
      <c r="DS135" s="697"/>
      <c r="DT135" s="698"/>
      <c r="DU135" s="698"/>
      <c r="DV135" s="698"/>
      <c r="DW135" s="698"/>
      <c r="DX135" s="698"/>
      <c r="DY135" s="673"/>
      <c r="DZ135" s="673"/>
      <c r="EA135" s="673"/>
      <c r="EB135" s="673"/>
      <c r="EC135" s="673"/>
      <c r="ED135" s="673"/>
      <c r="EE135" s="673"/>
      <c r="EF135" s="673"/>
      <c r="EG135" s="673"/>
      <c r="EH135" s="673"/>
      <c r="EI135" s="673"/>
      <c r="EJ135" s="673"/>
      <c r="EK135" s="673"/>
      <c r="EL135" s="673"/>
      <c r="EM135" s="673"/>
      <c r="EN135" s="673"/>
      <c r="EO135" s="673"/>
      <c r="EP135" s="674"/>
      <c r="ES135" s="647"/>
      <c r="ET135" s="648"/>
      <c r="EU135" s="648"/>
      <c r="EV135" s="648"/>
      <c r="EW135" s="648"/>
      <c r="EX135" s="648"/>
      <c r="EY135" s="648"/>
      <c r="EZ135" s="648"/>
      <c r="FA135" s="648"/>
      <c r="FB135" s="648"/>
      <c r="FC135" s="648"/>
      <c r="FD135" s="648"/>
      <c r="FE135" s="648"/>
      <c r="FF135" s="648"/>
      <c r="FG135" s="648"/>
      <c r="FH135" s="648"/>
      <c r="FI135" s="648"/>
      <c r="FJ135" s="648"/>
      <c r="FK135" s="648"/>
      <c r="FL135" s="649"/>
      <c r="FM135" s="672"/>
      <c r="FN135" s="673"/>
      <c r="FO135" s="673"/>
      <c r="FP135" s="673"/>
      <c r="FQ135" s="673"/>
      <c r="FR135" s="673"/>
      <c r="FS135" s="673"/>
      <c r="FT135" s="673"/>
      <c r="FU135" s="673"/>
      <c r="FV135" s="673"/>
      <c r="FW135" s="673"/>
      <c r="FX135" s="673"/>
      <c r="FY135" s="673"/>
      <c r="FZ135" s="673"/>
      <c r="GA135" s="673"/>
      <c r="GB135" s="673"/>
      <c r="GC135" s="673"/>
      <c r="GD135" s="673"/>
      <c r="GE135" s="673"/>
      <c r="GF135" s="673"/>
      <c r="GG135" s="673"/>
      <c r="GH135" s="673"/>
      <c r="GI135" s="673"/>
      <c r="GJ135" s="673"/>
      <c r="GK135" s="673"/>
      <c r="GL135" s="674"/>
    </row>
    <row r="136" spans="4:194" ht="3" customHeight="1">
      <c r="D136" s="647"/>
      <c r="E136" s="648"/>
      <c r="F136" s="648"/>
      <c r="G136" s="648"/>
      <c r="H136" s="648"/>
      <c r="I136" s="648"/>
      <c r="J136" s="648"/>
      <c r="K136" s="648"/>
      <c r="L136" s="648"/>
      <c r="M136" s="649"/>
      <c r="N136" s="647"/>
      <c r="O136" s="648"/>
      <c r="P136" s="648"/>
      <c r="Q136" s="648"/>
      <c r="R136" s="648"/>
      <c r="S136" s="648"/>
      <c r="T136" s="648"/>
      <c r="U136" s="648"/>
      <c r="V136" s="648"/>
      <c r="W136" s="649"/>
      <c r="X136" s="647"/>
      <c r="Y136" s="648"/>
      <c r="Z136" s="648"/>
      <c r="AA136" s="648"/>
      <c r="AB136" s="648"/>
      <c r="AC136" s="648"/>
      <c r="AD136" s="648"/>
      <c r="AE136" s="648"/>
      <c r="AF136" s="648"/>
      <c r="AG136" s="648"/>
      <c r="AH136" s="648"/>
      <c r="AI136" s="648"/>
      <c r="AJ136" s="648"/>
      <c r="AK136" s="648"/>
      <c r="AL136" s="648"/>
      <c r="AM136" s="648"/>
      <c r="AN136" s="648"/>
      <c r="AO136" s="648"/>
      <c r="AP136" s="648"/>
      <c r="AQ136" s="648"/>
      <c r="AR136" s="648"/>
      <c r="AS136" s="648"/>
      <c r="AT136" s="648"/>
      <c r="AU136" s="649"/>
      <c r="AV136" s="647"/>
      <c r="AW136" s="648"/>
      <c r="AX136" s="648"/>
      <c r="AY136" s="648"/>
      <c r="AZ136" s="648"/>
      <c r="BA136" s="648"/>
      <c r="BB136" s="648"/>
      <c r="BC136" s="648"/>
      <c r="BD136" s="648"/>
      <c r="BE136" s="648"/>
      <c r="BF136" s="648"/>
      <c r="BG136" s="648"/>
      <c r="BH136" s="648"/>
      <c r="BI136" s="648"/>
      <c r="BJ136" s="648"/>
      <c r="BK136" s="648"/>
      <c r="BL136" s="648"/>
      <c r="BM136" s="648"/>
      <c r="BN136" s="648"/>
      <c r="BO136" s="648"/>
      <c r="BP136" s="648"/>
      <c r="BQ136" s="648"/>
      <c r="BR136" s="648"/>
      <c r="BS136" s="649"/>
      <c r="BT136" s="647"/>
      <c r="BU136" s="648"/>
      <c r="BV136" s="648"/>
      <c r="BW136" s="648"/>
      <c r="BX136" s="648"/>
      <c r="BY136" s="648"/>
      <c r="BZ136" s="648"/>
      <c r="CA136" s="648"/>
      <c r="CB136" s="648"/>
      <c r="CC136" s="648"/>
      <c r="CD136" s="648"/>
      <c r="CE136" s="648"/>
      <c r="CF136" s="648"/>
      <c r="CG136" s="648"/>
      <c r="CH136" s="648"/>
      <c r="CI136" s="648"/>
      <c r="CJ136" s="648"/>
      <c r="CK136" s="648"/>
      <c r="CL136" s="648"/>
      <c r="CM136" s="648"/>
      <c r="CN136" s="648"/>
      <c r="CO136" s="648"/>
      <c r="CP136" s="649"/>
      <c r="CZ136" s="647"/>
      <c r="DA136" s="648"/>
      <c r="DB136" s="648"/>
      <c r="DC136" s="648"/>
      <c r="DD136" s="648"/>
      <c r="DE136" s="648"/>
      <c r="DF136" s="648"/>
      <c r="DG136" s="648"/>
      <c r="DH136" s="648"/>
      <c r="DI136" s="648"/>
      <c r="DJ136" s="648"/>
      <c r="DK136" s="648"/>
      <c r="DL136" s="648"/>
      <c r="DM136" s="648"/>
      <c r="DN136" s="648"/>
      <c r="DO136" s="648"/>
      <c r="DP136" s="648"/>
      <c r="DQ136" s="648"/>
      <c r="DR136" s="649"/>
      <c r="DS136" s="697"/>
      <c r="DT136" s="698"/>
      <c r="DU136" s="698"/>
      <c r="DV136" s="698"/>
      <c r="DW136" s="698"/>
      <c r="DX136" s="698"/>
      <c r="DY136" s="673"/>
      <c r="DZ136" s="673"/>
      <c r="EA136" s="673"/>
      <c r="EB136" s="673"/>
      <c r="EC136" s="673"/>
      <c r="ED136" s="673"/>
      <c r="EE136" s="673"/>
      <c r="EF136" s="673"/>
      <c r="EG136" s="673"/>
      <c r="EH136" s="673"/>
      <c r="EI136" s="673"/>
      <c r="EJ136" s="673"/>
      <c r="EK136" s="673"/>
      <c r="EL136" s="673"/>
      <c r="EM136" s="673"/>
      <c r="EN136" s="673"/>
      <c r="EO136" s="673"/>
      <c r="EP136" s="674"/>
      <c r="ES136" s="647"/>
      <c r="ET136" s="648"/>
      <c r="EU136" s="648"/>
      <c r="EV136" s="648"/>
      <c r="EW136" s="648"/>
      <c r="EX136" s="648"/>
      <c r="EY136" s="648"/>
      <c r="EZ136" s="648"/>
      <c r="FA136" s="648"/>
      <c r="FB136" s="648"/>
      <c r="FC136" s="648"/>
      <c r="FD136" s="648"/>
      <c r="FE136" s="648"/>
      <c r="FF136" s="648"/>
      <c r="FG136" s="648"/>
      <c r="FH136" s="648"/>
      <c r="FI136" s="648"/>
      <c r="FJ136" s="648"/>
      <c r="FK136" s="648"/>
      <c r="FL136" s="649"/>
      <c r="FM136" s="672"/>
      <c r="FN136" s="673"/>
      <c r="FO136" s="673"/>
      <c r="FP136" s="673"/>
      <c r="FQ136" s="673"/>
      <c r="FR136" s="673"/>
      <c r="FS136" s="673"/>
      <c r="FT136" s="673"/>
      <c r="FU136" s="673"/>
      <c r="FV136" s="673"/>
      <c r="FW136" s="673"/>
      <c r="FX136" s="673"/>
      <c r="FY136" s="673"/>
      <c r="FZ136" s="673"/>
      <c r="GA136" s="673"/>
      <c r="GB136" s="673"/>
      <c r="GC136" s="673"/>
      <c r="GD136" s="673"/>
      <c r="GE136" s="673"/>
      <c r="GF136" s="673"/>
      <c r="GG136" s="673"/>
      <c r="GH136" s="673"/>
      <c r="GI136" s="673"/>
      <c r="GJ136" s="673"/>
      <c r="GK136" s="673"/>
      <c r="GL136" s="674"/>
    </row>
    <row r="137" spans="4:194" ht="3" customHeight="1">
      <c r="D137" s="647"/>
      <c r="E137" s="648"/>
      <c r="F137" s="648"/>
      <c r="G137" s="648"/>
      <c r="H137" s="648"/>
      <c r="I137" s="648"/>
      <c r="J137" s="648"/>
      <c r="K137" s="648"/>
      <c r="L137" s="648"/>
      <c r="M137" s="649"/>
      <c r="N137" s="647"/>
      <c r="O137" s="648"/>
      <c r="P137" s="648"/>
      <c r="Q137" s="648"/>
      <c r="R137" s="648"/>
      <c r="S137" s="648"/>
      <c r="T137" s="648"/>
      <c r="U137" s="648"/>
      <c r="V137" s="648"/>
      <c r="W137" s="649"/>
      <c r="X137" s="647"/>
      <c r="Y137" s="648"/>
      <c r="Z137" s="648"/>
      <c r="AA137" s="648"/>
      <c r="AB137" s="648"/>
      <c r="AC137" s="648"/>
      <c r="AD137" s="648"/>
      <c r="AE137" s="648"/>
      <c r="AF137" s="648"/>
      <c r="AG137" s="648"/>
      <c r="AH137" s="648"/>
      <c r="AI137" s="648"/>
      <c r="AJ137" s="648"/>
      <c r="AK137" s="648"/>
      <c r="AL137" s="648"/>
      <c r="AM137" s="648"/>
      <c r="AN137" s="648"/>
      <c r="AO137" s="648"/>
      <c r="AP137" s="648"/>
      <c r="AQ137" s="648"/>
      <c r="AR137" s="648"/>
      <c r="AS137" s="648"/>
      <c r="AT137" s="648"/>
      <c r="AU137" s="649"/>
      <c r="AV137" s="647"/>
      <c r="AW137" s="648"/>
      <c r="AX137" s="648"/>
      <c r="AY137" s="648"/>
      <c r="AZ137" s="648"/>
      <c r="BA137" s="648"/>
      <c r="BB137" s="648"/>
      <c r="BC137" s="648"/>
      <c r="BD137" s="648"/>
      <c r="BE137" s="648"/>
      <c r="BF137" s="648"/>
      <c r="BG137" s="648"/>
      <c r="BH137" s="648"/>
      <c r="BI137" s="648"/>
      <c r="BJ137" s="648"/>
      <c r="BK137" s="648"/>
      <c r="BL137" s="648"/>
      <c r="BM137" s="648"/>
      <c r="BN137" s="648"/>
      <c r="BO137" s="648"/>
      <c r="BP137" s="648"/>
      <c r="BQ137" s="648"/>
      <c r="BR137" s="648"/>
      <c r="BS137" s="649"/>
      <c r="BT137" s="647"/>
      <c r="BU137" s="648"/>
      <c r="BV137" s="648"/>
      <c r="BW137" s="648"/>
      <c r="BX137" s="648"/>
      <c r="BY137" s="648"/>
      <c r="BZ137" s="648"/>
      <c r="CA137" s="648"/>
      <c r="CB137" s="648"/>
      <c r="CC137" s="648"/>
      <c r="CD137" s="648"/>
      <c r="CE137" s="648"/>
      <c r="CF137" s="648"/>
      <c r="CG137" s="648"/>
      <c r="CH137" s="648"/>
      <c r="CI137" s="648"/>
      <c r="CJ137" s="648"/>
      <c r="CK137" s="648"/>
      <c r="CL137" s="648"/>
      <c r="CM137" s="648"/>
      <c r="CN137" s="648"/>
      <c r="CO137" s="648"/>
      <c r="CP137" s="649"/>
      <c r="CZ137" s="647"/>
      <c r="DA137" s="648"/>
      <c r="DB137" s="648"/>
      <c r="DC137" s="648"/>
      <c r="DD137" s="648"/>
      <c r="DE137" s="648"/>
      <c r="DF137" s="648"/>
      <c r="DG137" s="648"/>
      <c r="DH137" s="648"/>
      <c r="DI137" s="648"/>
      <c r="DJ137" s="648"/>
      <c r="DK137" s="648"/>
      <c r="DL137" s="648"/>
      <c r="DM137" s="648"/>
      <c r="DN137" s="648"/>
      <c r="DO137" s="648"/>
      <c r="DP137" s="648"/>
      <c r="DQ137" s="648"/>
      <c r="DR137" s="649"/>
      <c r="DS137" s="697"/>
      <c r="DT137" s="698"/>
      <c r="DU137" s="698"/>
      <c r="DV137" s="698"/>
      <c r="DW137" s="698"/>
      <c r="DX137" s="698"/>
      <c r="DY137" s="673"/>
      <c r="DZ137" s="673"/>
      <c r="EA137" s="673"/>
      <c r="EB137" s="673"/>
      <c r="EC137" s="673"/>
      <c r="ED137" s="673"/>
      <c r="EE137" s="673"/>
      <c r="EF137" s="673"/>
      <c r="EG137" s="673"/>
      <c r="EH137" s="673"/>
      <c r="EI137" s="673"/>
      <c r="EJ137" s="673"/>
      <c r="EK137" s="673"/>
      <c r="EL137" s="673"/>
      <c r="EM137" s="673"/>
      <c r="EN137" s="673"/>
      <c r="EO137" s="673"/>
      <c r="EP137" s="674"/>
      <c r="ES137" s="647"/>
      <c r="ET137" s="648"/>
      <c r="EU137" s="648"/>
      <c r="EV137" s="648"/>
      <c r="EW137" s="648"/>
      <c r="EX137" s="648"/>
      <c r="EY137" s="648"/>
      <c r="EZ137" s="648"/>
      <c r="FA137" s="648"/>
      <c r="FB137" s="648"/>
      <c r="FC137" s="648"/>
      <c r="FD137" s="648"/>
      <c r="FE137" s="648"/>
      <c r="FF137" s="648"/>
      <c r="FG137" s="648"/>
      <c r="FH137" s="648"/>
      <c r="FI137" s="648"/>
      <c r="FJ137" s="648"/>
      <c r="FK137" s="648"/>
      <c r="FL137" s="649"/>
      <c r="FM137" s="672"/>
      <c r="FN137" s="673"/>
      <c r="FO137" s="673"/>
      <c r="FP137" s="673"/>
      <c r="FQ137" s="673"/>
      <c r="FR137" s="673"/>
      <c r="FS137" s="673"/>
      <c r="FT137" s="673"/>
      <c r="FU137" s="673"/>
      <c r="FV137" s="673"/>
      <c r="FW137" s="673"/>
      <c r="FX137" s="673"/>
      <c r="FY137" s="673"/>
      <c r="FZ137" s="673"/>
      <c r="GA137" s="673"/>
      <c r="GB137" s="673"/>
      <c r="GC137" s="673"/>
      <c r="GD137" s="673"/>
      <c r="GE137" s="673"/>
      <c r="GF137" s="673"/>
      <c r="GG137" s="673"/>
      <c r="GH137" s="673"/>
      <c r="GI137" s="673"/>
      <c r="GJ137" s="673"/>
      <c r="GK137" s="673"/>
      <c r="GL137" s="674"/>
    </row>
    <row r="138" spans="4:194" ht="3" customHeight="1">
      <c r="D138" s="647"/>
      <c r="E138" s="648"/>
      <c r="F138" s="648"/>
      <c r="G138" s="648"/>
      <c r="H138" s="648"/>
      <c r="I138" s="648"/>
      <c r="J138" s="648"/>
      <c r="K138" s="648"/>
      <c r="L138" s="648"/>
      <c r="M138" s="649"/>
      <c r="N138" s="650"/>
      <c r="O138" s="651"/>
      <c r="P138" s="651"/>
      <c r="Q138" s="651"/>
      <c r="R138" s="651"/>
      <c r="S138" s="651"/>
      <c r="T138" s="651"/>
      <c r="U138" s="651"/>
      <c r="V138" s="651"/>
      <c r="W138" s="652"/>
      <c r="X138" s="650"/>
      <c r="Y138" s="651"/>
      <c r="Z138" s="651"/>
      <c r="AA138" s="651"/>
      <c r="AB138" s="651"/>
      <c r="AC138" s="651"/>
      <c r="AD138" s="651"/>
      <c r="AE138" s="651"/>
      <c r="AF138" s="651"/>
      <c r="AG138" s="651"/>
      <c r="AH138" s="651"/>
      <c r="AI138" s="651"/>
      <c r="AJ138" s="651"/>
      <c r="AK138" s="651"/>
      <c r="AL138" s="651"/>
      <c r="AM138" s="651"/>
      <c r="AN138" s="651"/>
      <c r="AO138" s="651"/>
      <c r="AP138" s="651"/>
      <c r="AQ138" s="651"/>
      <c r="AR138" s="651"/>
      <c r="AS138" s="651"/>
      <c r="AT138" s="651"/>
      <c r="AU138" s="652"/>
      <c r="AV138" s="650"/>
      <c r="AW138" s="651"/>
      <c r="AX138" s="651"/>
      <c r="AY138" s="651"/>
      <c r="AZ138" s="651"/>
      <c r="BA138" s="651"/>
      <c r="BB138" s="651"/>
      <c r="BC138" s="651"/>
      <c r="BD138" s="651"/>
      <c r="BE138" s="651"/>
      <c r="BF138" s="651"/>
      <c r="BG138" s="651"/>
      <c r="BH138" s="651"/>
      <c r="BI138" s="651"/>
      <c r="BJ138" s="651"/>
      <c r="BK138" s="651"/>
      <c r="BL138" s="651"/>
      <c r="BM138" s="651"/>
      <c r="BN138" s="651"/>
      <c r="BO138" s="651"/>
      <c r="BP138" s="651"/>
      <c r="BQ138" s="651"/>
      <c r="BR138" s="651"/>
      <c r="BS138" s="652"/>
      <c r="BT138" s="650"/>
      <c r="BU138" s="651"/>
      <c r="BV138" s="651"/>
      <c r="BW138" s="651"/>
      <c r="BX138" s="651"/>
      <c r="BY138" s="651"/>
      <c r="BZ138" s="651"/>
      <c r="CA138" s="651"/>
      <c r="CB138" s="651"/>
      <c r="CC138" s="651"/>
      <c r="CD138" s="651"/>
      <c r="CE138" s="651"/>
      <c r="CF138" s="651"/>
      <c r="CG138" s="651"/>
      <c r="CH138" s="651"/>
      <c r="CI138" s="651"/>
      <c r="CJ138" s="651"/>
      <c r="CK138" s="651"/>
      <c r="CL138" s="651"/>
      <c r="CM138" s="651"/>
      <c r="CN138" s="651"/>
      <c r="CO138" s="651"/>
      <c r="CP138" s="652"/>
      <c r="CZ138" s="647"/>
      <c r="DA138" s="648"/>
      <c r="DB138" s="648"/>
      <c r="DC138" s="648"/>
      <c r="DD138" s="648"/>
      <c r="DE138" s="648"/>
      <c r="DF138" s="648"/>
      <c r="DG138" s="648"/>
      <c r="DH138" s="648"/>
      <c r="DI138" s="648"/>
      <c r="DJ138" s="648"/>
      <c r="DK138" s="648"/>
      <c r="DL138" s="648"/>
      <c r="DM138" s="648"/>
      <c r="DN138" s="648"/>
      <c r="DO138" s="648"/>
      <c r="DP138" s="648"/>
      <c r="DQ138" s="648"/>
      <c r="DR138" s="649"/>
      <c r="DS138" s="697"/>
      <c r="DT138" s="698"/>
      <c r="DU138" s="698"/>
      <c r="DV138" s="698"/>
      <c r="DW138" s="698"/>
      <c r="DX138" s="698"/>
      <c r="DY138" s="673"/>
      <c r="DZ138" s="673"/>
      <c r="EA138" s="673"/>
      <c r="EB138" s="673"/>
      <c r="EC138" s="673"/>
      <c r="ED138" s="673"/>
      <c r="EE138" s="673"/>
      <c r="EF138" s="673"/>
      <c r="EG138" s="673"/>
      <c r="EH138" s="673"/>
      <c r="EI138" s="673"/>
      <c r="EJ138" s="673"/>
      <c r="EK138" s="673"/>
      <c r="EL138" s="673"/>
      <c r="EM138" s="673"/>
      <c r="EN138" s="673"/>
      <c r="EO138" s="673"/>
      <c r="EP138" s="674"/>
      <c r="ES138" s="647"/>
      <c r="ET138" s="648"/>
      <c r="EU138" s="648"/>
      <c r="EV138" s="648"/>
      <c r="EW138" s="648"/>
      <c r="EX138" s="648"/>
      <c r="EY138" s="648"/>
      <c r="EZ138" s="648"/>
      <c r="FA138" s="648"/>
      <c r="FB138" s="648"/>
      <c r="FC138" s="648"/>
      <c r="FD138" s="648"/>
      <c r="FE138" s="648"/>
      <c r="FF138" s="648"/>
      <c r="FG138" s="648"/>
      <c r="FH138" s="648"/>
      <c r="FI138" s="648"/>
      <c r="FJ138" s="648"/>
      <c r="FK138" s="648"/>
      <c r="FL138" s="649"/>
      <c r="FM138" s="672"/>
      <c r="FN138" s="673"/>
      <c r="FO138" s="673"/>
      <c r="FP138" s="673"/>
      <c r="FQ138" s="673"/>
      <c r="FR138" s="673"/>
      <c r="FS138" s="673"/>
      <c r="FT138" s="673"/>
      <c r="FU138" s="673"/>
      <c r="FV138" s="673"/>
      <c r="FW138" s="673"/>
      <c r="FX138" s="673"/>
      <c r="FY138" s="673"/>
      <c r="FZ138" s="673"/>
      <c r="GA138" s="673"/>
      <c r="GB138" s="673"/>
      <c r="GC138" s="673"/>
      <c r="GD138" s="673"/>
      <c r="GE138" s="673"/>
      <c r="GF138" s="673"/>
      <c r="GG138" s="673"/>
      <c r="GH138" s="673"/>
      <c r="GI138" s="673"/>
      <c r="GJ138" s="673"/>
      <c r="GK138" s="673"/>
      <c r="GL138" s="674"/>
    </row>
    <row r="139" spans="4:194" ht="3" customHeight="1">
      <c r="D139" s="647"/>
      <c r="E139" s="648"/>
      <c r="F139" s="648"/>
      <c r="G139" s="648"/>
      <c r="H139" s="648"/>
      <c r="I139" s="648"/>
      <c r="J139" s="648"/>
      <c r="K139" s="648"/>
      <c r="L139" s="648"/>
      <c r="M139" s="649"/>
      <c r="N139" s="644" t="s">
        <v>245</v>
      </c>
      <c r="O139" s="645"/>
      <c r="P139" s="645"/>
      <c r="Q139" s="645"/>
      <c r="R139" s="645"/>
      <c r="S139" s="645"/>
      <c r="T139" s="645"/>
      <c r="U139" s="645"/>
      <c r="V139" s="645"/>
      <c r="W139" s="646"/>
      <c r="X139" s="662" t="s">
        <v>32</v>
      </c>
      <c r="Y139" s="645"/>
      <c r="Z139" s="645"/>
      <c r="AA139" s="645"/>
      <c r="AB139" s="645"/>
      <c r="AC139" s="645"/>
      <c r="AD139" s="646"/>
      <c r="AE139" s="662" t="s">
        <v>14</v>
      </c>
      <c r="AF139" s="645"/>
      <c r="AG139" s="645"/>
      <c r="AH139" s="645"/>
      <c r="AI139" s="645"/>
      <c r="AJ139" s="645"/>
      <c r="AK139" s="645"/>
      <c r="AL139" s="645"/>
      <c r="AM139" s="645"/>
      <c r="AN139" s="645"/>
      <c r="AO139" s="646"/>
      <c r="AP139" s="662" t="s">
        <v>15</v>
      </c>
      <c r="AQ139" s="645"/>
      <c r="AR139" s="645"/>
      <c r="AS139" s="645"/>
      <c r="AT139" s="645"/>
      <c r="AU139" s="645"/>
      <c r="AV139" s="645"/>
      <c r="AW139" s="645"/>
      <c r="AX139" s="645"/>
      <c r="AY139" s="645"/>
      <c r="AZ139" s="645"/>
      <c r="BA139" s="645"/>
      <c r="BB139" s="645"/>
      <c r="BC139" s="645"/>
      <c r="BD139" s="645"/>
      <c r="BE139" s="645"/>
      <c r="BF139" s="646"/>
      <c r="BG139" s="662" t="s">
        <v>33</v>
      </c>
      <c r="BH139" s="645"/>
      <c r="BI139" s="645"/>
      <c r="BJ139" s="645"/>
      <c r="BK139" s="645"/>
      <c r="BL139" s="645"/>
      <c r="BM139" s="645"/>
      <c r="BN139" s="645"/>
      <c r="BO139" s="645"/>
      <c r="BP139" s="645"/>
      <c r="BQ139" s="645"/>
      <c r="BR139" s="645"/>
      <c r="BS139" s="645"/>
      <c r="BT139" s="645"/>
      <c r="BU139" s="645"/>
      <c r="BV139" s="645"/>
      <c r="BW139" s="645"/>
      <c r="BX139" s="646"/>
      <c r="BY139" s="662" t="s">
        <v>13</v>
      </c>
      <c r="BZ139" s="645"/>
      <c r="CA139" s="645"/>
      <c r="CB139" s="645"/>
      <c r="CC139" s="645"/>
      <c r="CD139" s="645"/>
      <c r="CE139" s="645"/>
      <c r="CF139" s="645"/>
      <c r="CG139" s="645"/>
      <c r="CH139" s="645"/>
      <c r="CI139" s="645"/>
      <c r="CJ139" s="645"/>
      <c r="CK139" s="645"/>
      <c r="CL139" s="645"/>
      <c r="CM139" s="645"/>
      <c r="CN139" s="645"/>
      <c r="CO139" s="645"/>
      <c r="CP139" s="646"/>
      <c r="CZ139" s="647"/>
      <c r="DA139" s="648"/>
      <c r="DB139" s="648"/>
      <c r="DC139" s="648"/>
      <c r="DD139" s="648"/>
      <c r="DE139" s="648"/>
      <c r="DF139" s="648"/>
      <c r="DG139" s="648"/>
      <c r="DH139" s="648"/>
      <c r="DI139" s="648"/>
      <c r="DJ139" s="648"/>
      <c r="DK139" s="648"/>
      <c r="DL139" s="648"/>
      <c r="DM139" s="648"/>
      <c r="DN139" s="648"/>
      <c r="DO139" s="648"/>
      <c r="DP139" s="648"/>
      <c r="DQ139" s="648"/>
      <c r="DR139" s="649"/>
      <c r="DS139" s="700"/>
      <c r="DT139" s="701"/>
      <c r="DU139" s="701"/>
      <c r="DV139" s="701"/>
      <c r="DW139" s="701"/>
      <c r="DX139" s="701"/>
      <c r="DY139" s="676"/>
      <c r="DZ139" s="676"/>
      <c r="EA139" s="676"/>
      <c r="EB139" s="676"/>
      <c r="EC139" s="676"/>
      <c r="ED139" s="676"/>
      <c r="EE139" s="676"/>
      <c r="EF139" s="676"/>
      <c r="EG139" s="676"/>
      <c r="EH139" s="676"/>
      <c r="EI139" s="676"/>
      <c r="EJ139" s="676"/>
      <c r="EK139" s="676"/>
      <c r="EL139" s="676"/>
      <c r="EM139" s="676"/>
      <c r="EN139" s="676"/>
      <c r="EO139" s="676"/>
      <c r="EP139" s="677"/>
      <c r="ES139" s="650"/>
      <c r="ET139" s="651"/>
      <c r="EU139" s="651"/>
      <c r="EV139" s="651"/>
      <c r="EW139" s="651"/>
      <c r="EX139" s="651"/>
      <c r="EY139" s="651"/>
      <c r="EZ139" s="651"/>
      <c r="FA139" s="651"/>
      <c r="FB139" s="651"/>
      <c r="FC139" s="651"/>
      <c r="FD139" s="651"/>
      <c r="FE139" s="651"/>
      <c r="FF139" s="651"/>
      <c r="FG139" s="651"/>
      <c r="FH139" s="651"/>
      <c r="FI139" s="651"/>
      <c r="FJ139" s="651"/>
      <c r="FK139" s="651"/>
      <c r="FL139" s="652"/>
      <c r="FM139" s="675"/>
      <c r="FN139" s="676"/>
      <c r="FO139" s="676"/>
      <c r="FP139" s="676"/>
      <c r="FQ139" s="676"/>
      <c r="FR139" s="676"/>
      <c r="FS139" s="676"/>
      <c r="FT139" s="676"/>
      <c r="FU139" s="676"/>
      <c r="FV139" s="676"/>
      <c r="FW139" s="676"/>
      <c r="FX139" s="676"/>
      <c r="FY139" s="676"/>
      <c r="FZ139" s="676"/>
      <c r="GA139" s="676"/>
      <c r="GB139" s="676"/>
      <c r="GC139" s="676"/>
      <c r="GD139" s="676"/>
      <c r="GE139" s="676"/>
      <c r="GF139" s="676"/>
      <c r="GG139" s="676"/>
      <c r="GH139" s="676"/>
      <c r="GI139" s="676"/>
      <c r="GJ139" s="676"/>
      <c r="GK139" s="676"/>
      <c r="GL139" s="677"/>
    </row>
    <row r="140" spans="4:194" ht="3" customHeight="1">
      <c r="D140" s="647"/>
      <c r="E140" s="648"/>
      <c r="F140" s="648"/>
      <c r="G140" s="648"/>
      <c r="H140" s="648"/>
      <c r="I140" s="648"/>
      <c r="J140" s="648"/>
      <c r="K140" s="648"/>
      <c r="L140" s="648"/>
      <c r="M140" s="649"/>
      <c r="N140" s="647"/>
      <c r="O140" s="648"/>
      <c r="P140" s="648"/>
      <c r="Q140" s="648"/>
      <c r="R140" s="648"/>
      <c r="S140" s="648"/>
      <c r="T140" s="648"/>
      <c r="U140" s="648"/>
      <c r="V140" s="648"/>
      <c r="W140" s="649"/>
      <c r="X140" s="647"/>
      <c r="Y140" s="648"/>
      <c r="Z140" s="648"/>
      <c r="AA140" s="648"/>
      <c r="AB140" s="648"/>
      <c r="AC140" s="648"/>
      <c r="AD140" s="649"/>
      <c r="AE140" s="647"/>
      <c r="AF140" s="648"/>
      <c r="AG140" s="648"/>
      <c r="AH140" s="648"/>
      <c r="AI140" s="648"/>
      <c r="AJ140" s="648"/>
      <c r="AK140" s="648"/>
      <c r="AL140" s="648"/>
      <c r="AM140" s="648"/>
      <c r="AN140" s="648"/>
      <c r="AO140" s="649"/>
      <c r="AP140" s="647"/>
      <c r="AQ140" s="648"/>
      <c r="AR140" s="648"/>
      <c r="AS140" s="648"/>
      <c r="AT140" s="648"/>
      <c r="AU140" s="648"/>
      <c r="AV140" s="648"/>
      <c r="AW140" s="648"/>
      <c r="AX140" s="648"/>
      <c r="AY140" s="648"/>
      <c r="AZ140" s="648"/>
      <c r="BA140" s="648"/>
      <c r="BB140" s="648"/>
      <c r="BC140" s="648"/>
      <c r="BD140" s="648"/>
      <c r="BE140" s="648"/>
      <c r="BF140" s="649"/>
      <c r="BG140" s="647"/>
      <c r="BH140" s="648"/>
      <c r="BI140" s="648"/>
      <c r="BJ140" s="648"/>
      <c r="BK140" s="648"/>
      <c r="BL140" s="648"/>
      <c r="BM140" s="648"/>
      <c r="BN140" s="648"/>
      <c r="BO140" s="648"/>
      <c r="BP140" s="648"/>
      <c r="BQ140" s="648"/>
      <c r="BR140" s="648"/>
      <c r="BS140" s="648"/>
      <c r="BT140" s="648"/>
      <c r="BU140" s="648"/>
      <c r="BV140" s="648"/>
      <c r="BW140" s="648"/>
      <c r="BX140" s="649"/>
      <c r="BY140" s="647"/>
      <c r="BZ140" s="648"/>
      <c r="CA140" s="648"/>
      <c r="CB140" s="648"/>
      <c r="CC140" s="648"/>
      <c r="CD140" s="648"/>
      <c r="CE140" s="648"/>
      <c r="CF140" s="648"/>
      <c r="CG140" s="648"/>
      <c r="CH140" s="648"/>
      <c r="CI140" s="648"/>
      <c r="CJ140" s="648"/>
      <c r="CK140" s="648"/>
      <c r="CL140" s="648"/>
      <c r="CM140" s="648"/>
      <c r="CN140" s="648"/>
      <c r="CO140" s="648"/>
      <c r="CP140" s="649"/>
      <c r="CZ140" s="647"/>
      <c r="DA140" s="648"/>
      <c r="DB140" s="649"/>
      <c r="DC140" s="644" t="s">
        <v>36</v>
      </c>
      <c r="DD140" s="645"/>
      <c r="DE140" s="645"/>
      <c r="DF140" s="645"/>
      <c r="DG140" s="645"/>
      <c r="DH140" s="645"/>
      <c r="DI140" s="645"/>
      <c r="DJ140" s="645"/>
      <c r="DK140" s="645"/>
      <c r="DL140" s="645"/>
      <c r="DM140" s="645"/>
      <c r="DN140" s="645"/>
      <c r="DO140" s="645"/>
      <c r="DP140" s="645"/>
      <c r="DQ140" s="645"/>
      <c r="DR140" s="646"/>
      <c r="DS140" s="669" t="str">
        <f>工事情報入力!C52</f>
        <v/>
      </c>
      <c r="DT140" s="670"/>
      <c r="DU140" s="670"/>
      <c r="DV140" s="670"/>
      <c r="DW140" s="670"/>
      <c r="DX140" s="670"/>
      <c r="DY140" s="670"/>
      <c r="DZ140" s="670"/>
      <c r="EA140" s="670"/>
      <c r="EB140" s="670"/>
      <c r="EC140" s="670"/>
      <c r="ED140" s="670"/>
      <c r="EE140" s="670"/>
      <c r="EF140" s="670"/>
      <c r="EG140" s="670"/>
      <c r="EH140" s="670"/>
      <c r="EI140" s="670"/>
      <c r="EJ140" s="670"/>
      <c r="EK140" s="670"/>
      <c r="EL140" s="670"/>
      <c r="EM140" s="670"/>
      <c r="EN140" s="670"/>
      <c r="EO140" s="670"/>
      <c r="EP140" s="671"/>
      <c r="ES140" s="662" t="s">
        <v>38</v>
      </c>
      <c r="ET140" s="645"/>
      <c r="EU140" s="645"/>
      <c r="EV140" s="645"/>
      <c r="EW140" s="645"/>
      <c r="EX140" s="645"/>
      <c r="EY140" s="645"/>
      <c r="EZ140" s="645"/>
      <c r="FA140" s="645"/>
      <c r="FB140" s="645"/>
      <c r="FC140" s="645"/>
      <c r="FD140" s="645"/>
      <c r="FE140" s="645"/>
      <c r="FF140" s="645"/>
      <c r="FG140" s="645"/>
      <c r="FH140" s="645"/>
      <c r="FI140" s="645"/>
      <c r="FJ140" s="645"/>
      <c r="FK140" s="645"/>
      <c r="FL140" s="646"/>
      <c r="FM140" s="679"/>
      <c r="FN140" s="680"/>
      <c r="FO140" s="680"/>
      <c r="FP140" s="680"/>
      <c r="FQ140" s="680"/>
      <c r="FR140" s="680"/>
      <c r="FS140" s="680"/>
      <c r="FT140" s="680"/>
      <c r="FU140" s="680"/>
      <c r="FV140" s="680"/>
      <c r="FW140" s="680"/>
      <c r="FX140" s="680"/>
      <c r="FY140" s="680"/>
      <c r="FZ140" s="680"/>
      <c r="GA140" s="680"/>
      <c r="GB140" s="680"/>
      <c r="GC140" s="680"/>
      <c r="GD140" s="680"/>
      <c r="GE140" s="680"/>
      <c r="GF140" s="680"/>
      <c r="GG140" s="680"/>
      <c r="GH140" s="680"/>
      <c r="GI140" s="680"/>
      <c r="GJ140" s="680"/>
      <c r="GK140" s="680"/>
      <c r="GL140" s="681"/>
    </row>
    <row r="141" spans="4:194" ht="3" customHeight="1">
      <c r="D141" s="647"/>
      <c r="E141" s="648"/>
      <c r="F141" s="648"/>
      <c r="G141" s="648"/>
      <c r="H141" s="648"/>
      <c r="I141" s="648"/>
      <c r="J141" s="648"/>
      <c r="K141" s="648"/>
      <c r="L141" s="648"/>
      <c r="M141" s="649"/>
      <c r="N141" s="647"/>
      <c r="O141" s="648"/>
      <c r="P141" s="648"/>
      <c r="Q141" s="648"/>
      <c r="R141" s="648"/>
      <c r="S141" s="648"/>
      <c r="T141" s="648"/>
      <c r="U141" s="648"/>
      <c r="V141" s="648"/>
      <c r="W141" s="649"/>
      <c r="X141" s="647"/>
      <c r="Y141" s="648"/>
      <c r="Z141" s="648"/>
      <c r="AA141" s="648"/>
      <c r="AB141" s="648"/>
      <c r="AC141" s="648"/>
      <c r="AD141" s="649"/>
      <c r="AE141" s="647"/>
      <c r="AF141" s="648"/>
      <c r="AG141" s="648"/>
      <c r="AH141" s="648"/>
      <c r="AI141" s="648"/>
      <c r="AJ141" s="648"/>
      <c r="AK141" s="648"/>
      <c r="AL141" s="648"/>
      <c r="AM141" s="648"/>
      <c r="AN141" s="648"/>
      <c r="AO141" s="649"/>
      <c r="AP141" s="647"/>
      <c r="AQ141" s="648"/>
      <c r="AR141" s="648"/>
      <c r="AS141" s="648"/>
      <c r="AT141" s="648"/>
      <c r="AU141" s="648"/>
      <c r="AV141" s="648"/>
      <c r="AW141" s="648"/>
      <c r="AX141" s="648"/>
      <c r="AY141" s="648"/>
      <c r="AZ141" s="648"/>
      <c r="BA141" s="648"/>
      <c r="BB141" s="648"/>
      <c r="BC141" s="648"/>
      <c r="BD141" s="648"/>
      <c r="BE141" s="648"/>
      <c r="BF141" s="649"/>
      <c r="BG141" s="647"/>
      <c r="BH141" s="648"/>
      <c r="BI141" s="648"/>
      <c r="BJ141" s="648"/>
      <c r="BK141" s="648"/>
      <c r="BL141" s="648"/>
      <c r="BM141" s="648"/>
      <c r="BN141" s="648"/>
      <c r="BO141" s="648"/>
      <c r="BP141" s="648"/>
      <c r="BQ141" s="648"/>
      <c r="BR141" s="648"/>
      <c r="BS141" s="648"/>
      <c r="BT141" s="648"/>
      <c r="BU141" s="648"/>
      <c r="BV141" s="648"/>
      <c r="BW141" s="648"/>
      <c r="BX141" s="649"/>
      <c r="BY141" s="647"/>
      <c r="BZ141" s="648"/>
      <c r="CA141" s="648"/>
      <c r="CB141" s="648"/>
      <c r="CC141" s="648"/>
      <c r="CD141" s="648"/>
      <c r="CE141" s="648"/>
      <c r="CF141" s="648"/>
      <c r="CG141" s="648"/>
      <c r="CH141" s="648"/>
      <c r="CI141" s="648"/>
      <c r="CJ141" s="648"/>
      <c r="CK141" s="648"/>
      <c r="CL141" s="648"/>
      <c r="CM141" s="648"/>
      <c r="CN141" s="648"/>
      <c r="CO141" s="648"/>
      <c r="CP141" s="649"/>
      <c r="CZ141" s="647"/>
      <c r="DA141" s="648"/>
      <c r="DB141" s="649"/>
      <c r="DC141" s="647"/>
      <c r="DD141" s="648"/>
      <c r="DE141" s="648"/>
      <c r="DF141" s="648"/>
      <c r="DG141" s="648"/>
      <c r="DH141" s="648"/>
      <c r="DI141" s="648"/>
      <c r="DJ141" s="648"/>
      <c r="DK141" s="648"/>
      <c r="DL141" s="648"/>
      <c r="DM141" s="648"/>
      <c r="DN141" s="648"/>
      <c r="DO141" s="648"/>
      <c r="DP141" s="648"/>
      <c r="DQ141" s="648"/>
      <c r="DR141" s="649"/>
      <c r="DS141" s="672"/>
      <c r="DT141" s="673"/>
      <c r="DU141" s="673"/>
      <c r="DV141" s="673"/>
      <c r="DW141" s="673"/>
      <c r="DX141" s="673"/>
      <c r="DY141" s="673"/>
      <c r="DZ141" s="673"/>
      <c r="EA141" s="673"/>
      <c r="EB141" s="673"/>
      <c r="EC141" s="673"/>
      <c r="ED141" s="673"/>
      <c r="EE141" s="673"/>
      <c r="EF141" s="673"/>
      <c r="EG141" s="673"/>
      <c r="EH141" s="673"/>
      <c r="EI141" s="673"/>
      <c r="EJ141" s="673"/>
      <c r="EK141" s="673"/>
      <c r="EL141" s="673"/>
      <c r="EM141" s="673"/>
      <c r="EN141" s="673"/>
      <c r="EO141" s="673"/>
      <c r="EP141" s="674"/>
      <c r="ES141" s="647"/>
      <c r="ET141" s="648"/>
      <c r="EU141" s="648"/>
      <c r="EV141" s="648"/>
      <c r="EW141" s="648"/>
      <c r="EX141" s="648"/>
      <c r="EY141" s="648"/>
      <c r="EZ141" s="648"/>
      <c r="FA141" s="648"/>
      <c r="FB141" s="648"/>
      <c r="FC141" s="648"/>
      <c r="FD141" s="648"/>
      <c r="FE141" s="648"/>
      <c r="FF141" s="648"/>
      <c r="FG141" s="648"/>
      <c r="FH141" s="648"/>
      <c r="FI141" s="648"/>
      <c r="FJ141" s="648"/>
      <c r="FK141" s="648"/>
      <c r="FL141" s="649"/>
      <c r="FM141" s="682"/>
      <c r="FN141" s="683"/>
      <c r="FO141" s="683"/>
      <c r="FP141" s="683"/>
      <c r="FQ141" s="683"/>
      <c r="FR141" s="683"/>
      <c r="FS141" s="683"/>
      <c r="FT141" s="683"/>
      <c r="FU141" s="683"/>
      <c r="FV141" s="683"/>
      <c r="FW141" s="683"/>
      <c r="FX141" s="683"/>
      <c r="FY141" s="683"/>
      <c r="FZ141" s="683"/>
      <c r="GA141" s="683"/>
      <c r="GB141" s="683"/>
      <c r="GC141" s="683"/>
      <c r="GD141" s="683"/>
      <c r="GE141" s="683"/>
      <c r="GF141" s="683"/>
      <c r="GG141" s="683"/>
      <c r="GH141" s="683"/>
      <c r="GI141" s="683"/>
      <c r="GJ141" s="683"/>
      <c r="GK141" s="683"/>
      <c r="GL141" s="684"/>
    </row>
    <row r="142" spans="4:194" ht="3" customHeight="1">
      <c r="D142" s="647"/>
      <c r="E142" s="648"/>
      <c r="F142" s="648"/>
      <c r="G142" s="648"/>
      <c r="H142" s="648"/>
      <c r="I142" s="648"/>
      <c r="J142" s="648"/>
      <c r="K142" s="648"/>
      <c r="L142" s="648"/>
      <c r="M142" s="649"/>
      <c r="N142" s="647"/>
      <c r="O142" s="648"/>
      <c r="P142" s="648"/>
      <c r="Q142" s="648"/>
      <c r="R142" s="648"/>
      <c r="S142" s="648"/>
      <c r="T142" s="648"/>
      <c r="U142" s="648"/>
      <c r="V142" s="648"/>
      <c r="W142" s="649"/>
      <c r="X142" s="650"/>
      <c r="Y142" s="651"/>
      <c r="Z142" s="651"/>
      <c r="AA142" s="651"/>
      <c r="AB142" s="651"/>
      <c r="AC142" s="651"/>
      <c r="AD142" s="652"/>
      <c r="AE142" s="650"/>
      <c r="AF142" s="651"/>
      <c r="AG142" s="651"/>
      <c r="AH142" s="651"/>
      <c r="AI142" s="651"/>
      <c r="AJ142" s="651"/>
      <c r="AK142" s="651"/>
      <c r="AL142" s="651"/>
      <c r="AM142" s="651"/>
      <c r="AN142" s="651"/>
      <c r="AO142" s="652"/>
      <c r="AP142" s="650"/>
      <c r="AQ142" s="651"/>
      <c r="AR142" s="651"/>
      <c r="AS142" s="651"/>
      <c r="AT142" s="651"/>
      <c r="AU142" s="651"/>
      <c r="AV142" s="651"/>
      <c r="AW142" s="651"/>
      <c r="AX142" s="651"/>
      <c r="AY142" s="651"/>
      <c r="AZ142" s="651"/>
      <c r="BA142" s="651"/>
      <c r="BB142" s="651"/>
      <c r="BC142" s="651"/>
      <c r="BD142" s="651"/>
      <c r="BE142" s="651"/>
      <c r="BF142" s="652"/>
      <c r="BG142" s="650"/>
      <c r="BH142" s="651"/>
      <c r="BI142" s="651"/>
      <c r="BJ142" s="651"/>
      <c r="BK142" s="651"/>
      <c r="BL142" s="651"/>
      <c r="BM142" s="651"/>
      <c r="BN142" s="651"/>
      <c r="BO142" s="651"/>
      <c r="BP142" s="651"/>
      <c r="BQ142" s="651"/>
      <c r="BR142" s="651"/>
      <c r="BS142" s="651"/>
      <c r="BT142" s="651"/>
      <c r="BU142" s="651"/>
      <c r="BV142" s="651"/>
      <c r="BW142" s="651"/>
      <c r="BX142" s="652"/>
      <c r="BY142" s="650"/>
      <c r="BZ142" s="651"/>
      <c r="CA142" s="651"/>
      <c r="CB142" s="651"/>
      <c r="CC142" s="651"/>
      <c r="CD142" s="651"/>
      <c r="CE142" s="651"/>
      <c r="CF142" s="651"/>
      <c r="CG142" s="651"/>
      <c r="CH142" s="651"/>
      <c r="CI142" s="651"/>
      <c r="CJ142" s="651"/>
      <c r="CK142" s="651"/>
      <c r="CL142" s="651"/>
      <c r="CM142" s="651"/>
      <c r="CN142" s="651"/>
      <c r="CO142" s="651"/>
      <c r="CP142" s="652"/>
      <c r="CZ142" s="647"/>
      <c r="DA142" s="648"/>
      <c r="DB142" s="649"/>
      <c r="DC142" s="647"/>
      <c r="DD142" s="648"/>
      <c r="DE142" s="648"/>
      <c r="DF142" s="648"/>
      <c r="DG142" s="648"/>
      <c r="DH142" s="648"/>
      <c r="DI142" s="648"/>
      <c r="DJ142" s="648"/>
      <c r="DK142" s="648"/>
      <c r="DL142" s="648"/>
      <c r="DM142" s="648"/>
      <c r="DN142" s="648"/>
      <c r="DO142" s="648"/>
      <c r="DP142" s="648"/>
      <c r="DQ142" s="648"/>
      <c r="DR142" s="649"/>
      <c r="DS142" s="672"/>
      <c r="DT142" s="673"/>
      <c r="DU142" s="673"/>
      <c r="DV142" s="673"/>
      <c r="DW142" s="673"/>
      <c r="DX142" s="673"/>
      <c r="DY142" s="673"/>
      <c r="DZ142" s="673"/>
      <c r="EA142" s="673"/>
      <c r="EB142" s="673"/>
      <c r="EC142" s="673"/>
      <c r="ED142" s="673"/>
      <c r="EE142" s="673"/>
      <c r="EF142" s="673"/>
      <c r="EG142" s="673"/>
      <c r="EH142" s="673"/>
      <c r="EI142" s="673"/>
      <c r="EJ142" s="673"/>
      <c r="EK142" s="673"/>
      <c r="EL142" s="673"/>
      <c r="EM142" s="673"/>
      <c r="EN142" s="673"/>
      <c r="EO142" s="673"/>
      <c r="EP142" s="674"/>
      <c r="ES142" s="647"/>
      <c r="ET142" s="648"/>
      <c r="EU142" s="648"/>
      <c r="EV142" s="648"/>
      <c r="EW142" s="648"/>
      <c r="EX142" s="648"/>
      <c r="EY142" s="648"/>
      <c r="EZ142" s="648"/>
      <c r="FA142" s="648"/>
      <c r="FB142" s="648"/>
      <c r="FC142" s="648"/>
      <c r="FD142" s="648"/>
      <c r="FE142" s="648"/>
      <c r="FF142" s="648"/>
      <c r="FG142" s="648"/>
      <c r="FH142" s="648"/>
      <c r="FI142" s="648"/>
      <c r="FJ142" s="648"/>
      <c r="FK142" s="648"/>
      <c r="FL142" s="649"/>
      <c r="FM142" s="682"/>
      <c r="FN142" s="683"/>
      <c r="FO142" s="683"/>
      <c r="FP142" s="683"/>
      <c r="FQ142" s="683"/>
      <c r="FR142" s="683"/>
      <c r="FS142" s="683"/>
      <c r="FT142" s="683"/>
      <c r="FU142" s="683"/>
      <c r="FV142" s="683"/>
      <c r="FW142" s="683"/>
      <c r="FX142" s="683"/>
      <c r="FY142" s="683"/>
      <c r="FZ142" s="683"/>
      <c r="GA142" s="683"/>
      <c r="GB142" s="683"/>
      <c r="GC142" s="683"/>
      <c r="GD142" s="683"/>
      <c r="GE142" s="683"/>
      <c r="GF142" s="683"/>
      <c r="GG142" s="683"/>
      <c r="GH142" s="683"/>
      <c r="GI142" s="683"/>
      <c r="GJ142" s="683"/>
      <c r="GK142" s="683"/>
      <c r="GL142" s="684"/>
    </row>
    <row r="143" spans="4:194" ht="3" customHeight="1">
      <c r="D143" s="647"/>
      <c r="E143" s="648"/>
      <c r="F143" s="648"/>
      <c r="G143" s="648"/>
      <c r="H143" s="648"/>
      <c r="I143" s="648"/>
      <c r="J143" s="648"/>
      <c r="K143" s="648"/>
      <c r="L143" s="648"/>
      <c r="M143" s="649"/>
      <c r="N143" s="647"/>
      <c r="O143" s="648"/>
      <c r="P143" s="648"/>
      <c r="Q143" s="648"/>
      <c r="R143" s="648"/>
      <c r="S143" s="648"/>
      <c r="T143" s="648"/>
      <c r="U143" s="648"/>
      <c r="V143" s="648"/>
      <c r="W143" s="649"/>
      <c r="X143" s="662" t="s">
        <v>222</v>
      </c>
      <c r="Y143" s="645"/>
      <c r="Z143" s="645"/>
      <c r="AA143" s="645"/>
      <c r="AB143" s="645"/>
      <c r="AC143" s="645"/>
      <c r="AD143" s="646"/>
      <c r="AE143" s="713" t="s">
        <v>241</v>
      </c>
      <c r="AF143" s="714"/>
      <c r="AG143" s="714"/>
      <c r="AH143" s="714"/>
      <c r="AI143" s="714"/>
      <c r="AJ143" s="714"/>
      <c r="AK143" s="714"/>
      <c r="AL143" s="714"/>
      <c r="AM143" s="714"/>
      <c r="AN143" s="714"/>
      <c r="AO143" s="715"/>
      <c r="AP143" s="662" t="s">
        <v>124</v>
      </c>
      <c r="AQ143" s="645"/>
      <c r="AR143" s="645"/>
      <c r="AS143" s="645"/>
      <c r="AT143" s="645"/>
      <c r="AU143" s="645"/>
      <c r="AV143" s="645"/>
      <c r="AW143" s="645"/>
      <c r="AX143" s="645"/>
      <c r="AY143" s="645"/>
      <c r="AZ143" s="645"/>
      <c r="BA143" s="645"/>
      <c r="BB143" s="645"/>
      <c r="BC143" s="645"/>
      <c r="BD143" s="645"/>
      <c r="BE143" s="645"/>
      <c r="BF143" s="646"/>
      <c r="BG143" s="662" t="s">
        <v>124</v>
      </c>
      <c r="BH143" s="645"/>
      <c r="BI143" s="645"/>
      <c r="BJ143" s="645"/>
      <c r="BK143" s="645"/>
      <c r="BL143" s="645"/>
      <c r="BM143" s="645"/>
      <c r="BN143" s="645"/>
      <c r="BO143" s="645"/>
      <c r="BP143" s="645"/>
      <c r="BQ143" s="645"/>
      <c r="BR143" s="645"/>
      <c r="BS143" s="645"/>
      <c r="BT143" s="645"/>
      <c r="BU143" s="645"/>
      <c r="BV143" s="645"/>
      <c r="BW143" s="645"/>
      <c r="BX143" s="646"/>
      <c r="BY143" s="704">
        <v>23314430100000</v>
      </c>
      <c r="BZ143" s="705"/>
      <c r="CA143" s="705"/>
      <c r="CB143" s="705"/>
      <c r="CC143" s="705"/>
      <c r="CD143" s="705"/>
      <c r="CE143" s="705"/>
      <c r="CF143" s="705"/>
      <c r="CG143" s="705"/>
      <c r="CH143" s="705"/>
      <c r="CI143" s="705"/>
      <c r="CJ143" s="705"/>
      <c r="CK143" s="705"/>
      <c r="CL143" s="705"/>
      <c r="CM143" s="705"/>
      <c r="CN143" s="705"/>
      <c r="CO143" s="705"/>
      <c r="CP143" s="706"/>
      <c r="CZ143" s="647"/>
      <c r="DA143" s="648"/>
      <c r="DB143" s="649"/>
      <c r="DC143" s="647"/>
      <c r="DD143" s="648"/>
      <c r="DE143" s="648"/>
      <c r="DF143" s="648"/>
      <c r="DG143" s="648"/>
      <c r="DH143" s="648"/>
      <c r="DI143" s="648"/>
      <c r="DJ143" s="648"/>
      <c r="DK143" s="648"/>
      <c r="DL143" s="648"/>
      <c r="DM143" s="648"/>
      <c r="DN143" s="648"/>
      <c r="DO143" s="648"/>
      <c r="DP143" s="648"/>
      <c r="DQ143" s="648"/>
      <c r="DR143" s="649"/>
      <c r="DS143" s="672"/>
      <c r="DT143" s="673"/>
      <c r="DU143" s="673"/>
      <c r="DV143" s="673"/>
      <c r="DW143" s="673"/>
      <c r="DX143" s="673"/>
      <c r="DY143" s="673"/>
      <c r="DZ143" s="673"/>
      <c r="EA143" s="673"/>
      <c r="EB143" s="673"/>
      <c r="EC143" s="673"/>
      <c r="ED143" s="673"/>
      <c r="EE143" s="673"/>
      <c r="EF143" s="673"/>
      <c r="EG143" s="673"/>
      <c r="EH143" s="673"/>
      <c r="EI143" s="673"/>
      <c r="EJ143" s="673"/>
      <c r="EK143" s="673"/>
      <c r="EL143" s="673"/>
      <c r="EM143" s="673"/>
      <c r="EN143" s="673"/>
      <c r="EO143" s="673"/>
      <c r="EP143" s="674"/>
      <c r="ES143" s="647"/>
      <c r="ET143" s="648"/>
      <c r="EU143" s="648"/>
      <c r="EV143" s="648"/>
      <c r="EW143" s="648"/>
      <c r="EX143" s="648"/>
      <c r="EY143" s="648"/>
      <c r="EZ143" s="648"/>
      <c r="FA143" s="648"/>
      <c r="FB143" s="648"/>
      <c r="FC143" s="648"/>
      <c r="FD143" s="648"/>
      <c r="FE143" s="648"/>
      <c r="FF143" s="648"/>
      <c r="FG143" s="648"/>
      <c r="FH143" s="648"/>
      <c r="FI143" s="648"/>
      <c r="FJ143" s="648"/>
      <c r="FK143" s="648"/>
      <c r="FL143" s="649"/>
      <c r="FM143" s="682"/>
      <c r="FN143" s="683"/>
      <c r="FO143" s="683"/>
      <c r="FP143" s="683"/>
      <c r="FQ143" s="683"/>
      <c r="FR143" s="683"/>
      <c r="FS143" s="683"/>
      <c r="FT143" s="683"/>
      <c r="FU143" s="683"/>
      <c r="FV143" s="683"/>
      <c r="FW143" s="683"/>
      <c r="FX143" s="683"/>
      <c r="FY143" s="683"/>
      <c r="FZ143" s="683"/>
      <c r="GA143" s="683"/>
      <c r="GB143" s="683"/>
      <c r="GC143" s="683"/>
      <c r="GD143" s="683"/>
      <c r="GE143" s="683"/>
      <c r="GF143" s="683"/>
      <c r="GG143" s="683"/>
      <c r="GH143" s="683"/>
      <c r="GI143" s="683"/>
      <c r="GJ143" s="683"/>
      <c r="GK143" s="683"/>
      <c r="GL143" s="684"/>
    </row>
    <row r="144" spans="4:194" ht="3" customHeight="1">
      <c r="D144" s="647"/>
      <c r="E144" s="648"/>
      <c r="F144" s="648"/>
      <c r="G144" s="648"/>
      <c r="H144" s="648"/>
      <c r="I144" s="648"/>
      <c r="J144" s="648"/>
      <c r="K144" s="648"/>
      <c r="L144" s="648"/>
      <c r="M144" s="649"/>
      <c r="N144" s="647"/>
      <c r="O144" s="648"/>
      <c r="P144" s="648"/>
      <c r="Q144" s="648"/>
      <c r="R144" s="648"/>
      <c r="S144" s="648"/>
      <c r="T144" s="648"/>
      <c r="U144" s="648"/>
      <c r="V144" s="648"/>
      <c r="W144" s="649"/>
      <c r="X144" s="647"/>
      <c r="Y144" s="648"/>
      <c r="Z144" s="648"/>
      <c r="AA144" s="648"/>
      <c r="AB144" s="648"/>
      <c r="AC144" s="648"/>
      <c r="AD144" s="649"/>
      <c r="AE144" s="688"/>
      <c r="AF144" s="689"/>
      <c r="AG144" s="689"/>
      <c r="AH144" s="689"/>
      <c r="AI144" s="689"/>
      <c r="AJ144" s="689"/>
      <c r="AK144" s="689"/>
      <c r="AL144" s="689"/>
      <c r="AM144" s="689"/>
      <c r="AN144" s="689"/>
      <c r="AO144" s="690"/>
      <c r="AP144" s="647"/>
      <c r="AQ144" s="648"/>
      <c r="AR144" s="648"/>
      <c r="AS144" s="648"/>
      <c r="AT144" s="648"/>
      <c r="AU144" s="648"/>
      <c r="AV144" s="648"/>
      <c r="AW144" s="648"/>
      <c r="AX144" s="648"/>
      <c r="AY144" s="648"/>
      <c r="AZ144" s="648"/>
      <c r="BA144" s="648"/>
      <c r="BB144" s="648"/>
      <c r="BC144" s="648"/>
      <c r="BD144" s="648"/>
      <c r="BE144" s="648"/>
      <c r="BF144" s="649"/>
      <c r="BG144" s="647"/>
      <c r="BH144" s="648"/>
      <c r="BI144" s="648"/>
      <c r="BJ144" s="648"/>
      <c r="BK144" s="648"/>
      <c r="BL144" s="648"/>
      <c r="BM144" s="648"/>
      <c r="BN144" s="648"/>
      <c r="BO144" s="648"/>
      <c r="BP144" s="648"/>
      <c r="BQ144" s="648"/>
      <c r="BR144" s="648"/>
      <c r="BS144" s="648"/>
      <c r="BT144" s="648"/>
      <c r="BU144" s="648"/>
      <c r="BV144" s="648"/>
      <c r="BW144" s="648"/>
      <c r="BX144" s="649"/>
      <c r="BY144" s="707"/>
      <c r="BZ144" s="708"/>
      <c r="CA144" s="708"/>
      <c r="CB144" s="708"/>
      <c r="CC144" s="708"/>
      <c r="CD144" s="708"/>
      <c r="CE144" s="708"/>
      <c r="CF144" s="708"/>
      <c r="CG144" s="708"/>
      <c r="CH144" s="708"/>
      <c r="CI144" s="708"/>
      <c r="CJ144" s="708"/>
      <c r="CK144" s="708"/>
      <c r="CL144" s="708"/>
      <c r="CM144" s="708"/>
      <c r="CN144" s="708"/>
      <c r="CO144" s="708"/>
      <c r="CP144" s="709"/>
      <c r="CZ144" s="647"/>
      <c r="DA144" s="648"/>
      <c r="DB144" s="649"/>
      <c r="DC144" s="647"/>
      <c r="DD144" s="648"/>
      <c r="DE144" s="648"/>
      <c r="DF144" s="648"/>
      <c r="DG144" s="648"/>
      <c r="DH144" s="648"/>
      <c r="DI144" s="648"/>
      <c r="DJ144" s="648"/>
      <c r="DK144" s="648"/>
      <c r="DL144" s="648"/>
      <c r="DM144" s="648"/>
      <c r="DN144" s="648"/>
      <c r="DO144" s="648"/>
      <c r="DP144" s="648"/>
      <c r="DQ144" s="648"/>
      <c r="DR144" s="649"/>
      <c r="DS144" s="672"/>
      <c r="DT144" s="673"/>
      <c r="DU144" s="673"/>
      <c r="DV144" s="673"/>
      <c r="DW144" s="673"/>
      <c r="DX144" s="673"/>
      <c r="DY144" s="673"/>
      <c r="DZ144" s="673"/>
      <c r="EA144" s="673"/>
      <c r="EB144" s="673"/>
      <c r="EC144" s="673"/>
      <c r="ED144" s="673"/>
      <c r="EE144" s="673"/>
      <c r="EF144" s="673"/>
      <c r="EG144" s="673"/>
      <c r="EH144" s="673"/>
      <c r="EI144" s="673"/>
      <c r="EJ144" s="673"/>
      <c r="EK144" s="673"/>
      <c r="EL144" s="673"/>
      <c r="EM144" s="673"/>
      <c r="EN144" s="673"/>
      <c r="EO144" s="673"/>
      <c r="EP144" s="674"/>
      <c r="ES144" s="647"/>
      <c r="ET144" s="648"/>
      <c r="EU144" s="648"/>
      <c r="EV144" s="648"/>
      <c r="EW144" s="648"/>
      <c r="EX144" s="648"/>
      <c r="EY144" s="648"/>
      <c r="EZ144" s="648"/>
      <c r="FA144" s="648"/>
      <c r="FB144" s="648"/>
      <c r="FC144" s="648"/>
      <c r="FD144" s="648"/>
      <c r="FE144" s="648"/>
      <c r="FF144" s="648"/>
      <c r="FG144" s="648"/>
      <c r="FH144" s="648"/>
      <c r="FI144" s="648"/>
      <c r="FJ144" s="648"/>
      <c r="FK144" s="648"/>
      <c r="FL144" s="649"/>
      <c r="FM144" s="682"/>
      <c r="FN144" s="683"/>
      <c r="FO144" s="683"/>
      <c r="FP144" s="683"/>
      <c r="FQ144" s="683"/>
      <c r="FR144" s="683"/>
      <c r="FS144" s="683"/>
      <c r="FT144" s="683"/>
      <c r="FU144" s="683"/>
      <c r="FV144" s="683"/>
      <c r="FW144" s="683"/>
      <c r="FX144" s="683"/>
      <c r="FY144" s="683"/>
      <c r="FZ144" s="683"/>
      <c r="GA144" s="683"/>
      <c r="GB144" s="683"/>
      <c r="GC144" s="683"/>
      <c r="GD144" s="683"/>
      <c r="GE144" s="683"/>
      <c r="GF144" s="683"/>
      <c r="GG144" s="683"/>
      <c r="GH144" s="683"/>
      <c r="GI144" s="683"/>
      <c r="GJ144" s="683"/>
      <c r="GK144" s="683"/>
      <c r="GL144" s="684"/>
    </row>
    <row r="145" spans="4:194" ht="3" customHeight="1">
      <c r="D145" s="647"/>
      <c r="E145" s="648"/>
      <c r="F145" s="648"/>
      <c r="G145" s="648"/>
      <c r="H145" s="648"/>
      <c r="I145" s="648"/>
      <c r="J145" s="648"/>
      <c r="K145" s="648"/>
      <c r="L145" s="648"/>
      <c r="M145" s="649"/>
      <c r="N145" s="647"/>
      <c r="O145" s="648"/>
      <c r="P145" s="648"/>
      <c r="Q145" s="648"/>
      <c r="R145" s="648"/>
      <c r="S145" s="648"/>
      <c r="T145" s="648"/>
      <c r="U145" s="648"/>
      <c r="V145" s="648"/>
      <c r="W145" s="649"/>
      <c r="X145" s="647"/>
      <c r="Y145" s="648"/>
      <c r="Z145" s="648"/>
      <c r="AA145" s="648"/>
      <c r="AB145" s="648"/>
      <c r="AC145" s="648"/>
      <c r="AD145" s="649"/>
      <c r="AE145" s="688"/>
      <c r="AF145" s="689"/>
      <c r="AG145" s="689"/>
      <c r="AH145" s="689"/>
      <c r="AI145" s="689"/>
      <c r="AJ145" s="689"/>
      <c r="AK145" s="689"/>
      <c r="AL145" s="689"/>
      <c r="AM145" s="689"/>
      <c r="AN145" s="689"/>
      <c r="AO145" s="690"/>
      <c r="AP145" s="647"/>
      <c r="AQ145" s="648"/>
      <c r="AR145" s="648"/>
      <c r="AS145" s="648"/>
      <c r="AT145" s="648"/>
      <c r="AU145" s="648"/>
      <c r="AV145" s="648"/>
      <c r="AW145" s="648"/>
      <c r="AX145" s="648"/>
      <c r="AY145" s="648"/>
      <c r="AZ145" s="648"/>
      <c r="BA145" s="648"/>
      <c r="BB145" s="648"/>
      <c r="BC145" s="648"/>
      <c r="BD145" s="648"/>
      <c r="BE145" s="648"/>
      <c r="BF145" s="649"/>
      <c r="BG145" s="647"/>
      <c r="BH145" s="648"/>
      <c r="BI145" s="648"/>
      <c r="BJ145" s="648"/>
      <c r="BK145" s="648"/>
      <c r="BL145" s="648"/>
      <c r="BM145" s="648"/>
      <c r="BN145" s="648"/>
      <c r="BO145" s="648"/>
      <c r="BP145" s="648"/>
      <c r="BQ145" s="648"/>
      <c r="BR145" s="648"/>
      <c r="BS145" s="648"/>
      <c r="BT145" s="648"/>
      <c r="BU145" s="648"/>
      <c r="BV145" s="648"/>
      <c r="BW145" s="648"/>
      <c r="BX145" s="649"/>
      <c r="BY145" s="707"/>
      <c r="BZ145" s="708"/>
      <c r="CA145" s="708"/>
      <c r="CB145" s="708"/>
      <c r="CC145" s="708"/>
      <c r="CD145" s="708"/>
      <c r="CE145" s="708"/>
      <c r="CF145" s="708"/>
      <c r="CG145" s="708"/>
      <c r="CH145" s="708"/>
      <c r="CI145" s="708"/>
      <c r="CJ145" s="708"/>
      <c r="CK145" s="708"/>
      <c r="CL145" s="708"/>
      <c r="CM145" s="708"/>
      <c r="CN145" s="708"/>
      <c r="CO145" s="708"/>
      <c r="CP145" s="709"/>
      <c r="CZ145" s="647"/>
      <c r="DA145" s="648"/>
      <c r="DB145" s="649"/>
      <c r="DC145" s="647"/>
      <c r="DD145" s="648"/>
      <c r="DE145" s="648"/>
      <c r="DF145" s="648"/>
      <c r="DG145" s="648"/>
      <c r="DH145" s="648"/>
      <c r="DI145" s="648"/>
      <c r="DJ145" s="648"/>
      <c r="DK145" s="648"/>
      <c r="DL145" s="648"/>
      <c r="DM145" s="648"/>
      <c r="DN145" s="648"/>
      <c r="DO145" s="648"/>
      <c r="DP145" s="648"/>
      <c r="DQ145" s="648"/>
      <c r="DR145" s="649"/>
      <c r="DS145" s="672"/>
      <c r="DT145" s="673"/>
      <c r="DU145" s="673"/>
      <c r="DV145" s="673"/>
      <c r="DW145" s="673"/>
      <c r="DX145" s="673"/>
      <c r="DY145" s="673"/>
      <c r="DZ145" s="673"/>
      <c r="EA145" s="673"/>
      <c r="EB145" s="673"/>
      <c r="EC145" s="673"/>
      <c r="ED145" s="673"/>
      <c r="EE145" s="673"/>
      <c r="EF145" s="673"/>
      <c r="EG145" s="673"/>
      <c r="EH145" s="673"/>
      <c r="EI145" s="673"/>
      <c r="EJ145" s="673"/>
      <c r="EK145" s="673"/>
      <c r="EL145" s="673"/>
      <c r="EM145" s="673"/>
      <c r="EN145" s="673"/>
      <c r="EO145" s="673"/>
      <c r="EP145" s="674"/>
      <c r="ES145" s="647"/>
      <c r="ET145" s="648"/>
      <c r="EU145" s="648"/>
      <c r="EV145" s="648"/>
      <c r="EW145" s="648"/>
      <c r="EX145" s="648"/>
      <c r="EY145" s="648"/>
      <c r="EZ145" s="648"/>
      <c r="FA145" s="648"/>
      <c r="FB145" s="648"/>
      <c r="FC145" s="648"/>
      <c r="FD145" s="648"/>
      <c r="FE145" s="648"/>
      <c r="FF145" s="648"/>
      <c r="FG145" s="648"/>
      <c r="FH145" s="648"/>
      <c r="FI145" s="648"/>
      <c r="FJ145" s="648"/>
      <c r="FK145" s="648"/>
      <c r="FL145" s="649"/>
      <c r="FM145" s="682"/>
      <c r="FN145" s="683"/>
      <c r="FO145" s="683"/>
      <c r="FP145" s="683"/>
      <c r="FQ145" s="683"/>
      <c r="FR145" s="683"/>
      <c r="FS145" s="683"/>
      <c r="FT145" s="683"/>
      <c r="FU145" s="683"/>
      <c r="FV145" s="683"/>
      <c r="FW145" s="683"/>
      <c r="FX145" s="683"/>
      <c r="FY145" s="683"/>
      <c r="FZ145" s="683"/>
      <c r="GA145" s="683"/>
      <c r="GB145" s="683"/>
      <c r="GC145" s="683"/>
      <c r="GD145" s="683"/>
      <c r="GE145" s="683"/>
      <c r="GF145" s="683"/>
      <c r="GG145" s="683"/>
      <c r="GH145" s="683"/>
      <c r="GI145" s="683"/>
      <c r="GJ145" s="683"/>
      <c r="GK145" s="683"/>
      <c r="GL145" s="684"/>
    </row>
    <row r="146" spans="4:194" ht="3" customHeight="1">
      <c r="D146" s="647"/>
      <c r="E146" s="648"/>
      <c r="F146" s="648"/>
      <c r="G146" s="648"/>
      <c r="H146" s="648"/>
      <c r="I146" s="648"/>
      <c r="J146" s="648"/>
      <c r="K146" s="648"/>
      <c r="L146" s="648"/>
      <c r="M146" s="649"/>
      <c r="N146" s="647"/>
      <c r="O146" s="648"/>
      <c r="P146" s="648"/>
      <c r="Q146" s="648"/>
      <c r="R146" s="648"/>
      <c r="S146" s="648"/>
      <c r="T146" s="648"/>
      <c r="U146" s="648"/>
      <c r="V146" s="648"/>
      <c r="W146" s="649"/>
      <c r="X146" s="647"/>
      <c r="Y146" s="648"/>
      <c r="Z146" s="648"/>
      <c r="AA146" s="648"/>
      <c r="AB146" s="648"/>
      <c r="AC146" s="648"/>
      <c r="AD146" s="649"/>
      <c r="AE146" s="688"/>
      <c r="AF146" s="689"/>
      <c r="AG146" s="689"/>
      <c r="AH146" s="689"/>
      <c r="AI146" s="689"/>
      <c r="AJ146" s="689"/>
      <c r="AK146" s="689"/>
      <c r="AL146" s="689"/>
      <c r="AM146" s="689"/>
      <c r="AN146" s="689"/>
      <c r="AO146" s="690"/>
      <c r="AP146" s="647"/>
      <c r="AQ146" s="648"/>
      <c r="AR146" s="648"/>
      <c r="AS146" s="648"/>
      <c r="AT146" s="648"/>
      <c r="AU146" s="648"/>
      <c r="AV146" s="648"/>
      <c r="AW146" s="648"/>
      <c r="AX146" s="648"/>
      <c r="AY146" s="648"/>
      <c r="AZ146" s="648"/>
      <c r="BA146" s="648"/>
      <c r="BB146" s="648"/>
      <c r="BC146" s="648"/>
      <c r="BD146" s="648"/>
      <c r="BE146" s="648"/>
      <c r="BF146" s="649"/>
      <c r="BG146" s="647"/>
      <c r="BH146" s="648"/>
      <c r="BI146" s="648"/>
      <c r="BJ146" s="648"/>
      <c r="BK146" s="648"/>
      <c r="BL146" s="648"/>
      <c r="BM146" s="648"/>
      <c r="BN146" s="648"/>
      <c r="BO146" s="648"/>
      <c r="BP146" s="648"/>
      <c r="BQ146" s="648"/>
      <c r="BR146" s="648"/>
      <c r="BS146" s="648"/>
      <c r="BT146" s="648"/>
      <c r="BU146" s="648"/>
      <c r="BV146" s="648"/>
      <c r="BW146" s="648"/>
      <c r="BX146" s="649"/>
      <c r="BY146" s="707"/>
      <c r="BZ146" s="708"/>
      <c r="CA146" s="708"/>
      <c r="CB146" s="708"/>
      <c r="CC146" s="708"/>
      <c r="CD146" s="708"/>
      <c r="CE146" s="708"/>
      <c r="CF146" s="708"/>
      <c r="CG146" s="708"/>
      <c r="CH146" s="708"/>
      <c r="CI146" s="708"/>
      <c r="CJ146" s="708"/>
      <c r="CK146" s="708"/>
      <c r="CL146" s="708"/>
      <c r="CM146" s="708"/>
      <c r="CN146" s="708"/>
      <c r="CO146" s="708"/>
      <c r="CP146" s="709"/>
      <c r="CZ146" s="647"/>
      <c r="DA146" s="648"/>
      <c r="DB146" s="649"/>
      <c r="DC146" s="647"/>
      <c r="DD146" s="648"/>
      <c r="DE146" s="648"/>
      <c r="DF146" s="648"/>
      <c r="DG146" s="648"/>
      <c r="DH146" s="648"/>
      <c r="DI146" s="648"/>
      <c r="DJ146" s="648"/>
      <c r="DK146" s="648"/>
      <c r="DL146" s="648"/>
      <c r="DM146" s="648"/>
      <c r="DN146" s="648"/>
      <c r="DO146" s="648"/>
      <c r="DP146" s="648"/>
      <c r="DQ146" s="648"/>
      <c r="DR146" s="649"/>
      <c r="DS146" s="672"/>
      <c r="DT146" s="673"/>
      <c r="DU146" s="673"/>
      <c r="DV146" s="673"/>
      <c r="DW146" s="673"/>
      <c r="DX146" s="673"/>
      <c r="DY146" s="673"/>
      <c r="DZ146" s="673"/>
      <c r="EA146" s="673"/>
      <c r="EB146" s="673"/>
      <c r="EC146" s="673"/>
      <c r="ED146" s="673"/>
      <c r="EE146" s="673"/>
      <c r="EF146" s="673"/>
      <c r="EG146" s="673"/>
      <c r="EH146" s="673"/>
      <c r="EI146" s="673"/>
      <c r="EJ146" s="673"/>
      <c r="EK146" s="673"/>
      <c r="EL146" s="673"/>
      <c r="EM146" s="673"/>
      <c r="EN146" s="673"/>
      <c r="EO146" s="673"/>
      <c r="EP146" s="674"/>
      <c r="ES146" s="647"/>
      <c r="ET146" s="648"/>
      <c r="EU146" s="648"/>
      <c r="EV146" s="648"/>
      <c r="EW146" s="648"/>
      <c r="EX146" s="648"/>
      <c r="EY146" s="648"/>
      <c r="EZ146" s="648"/>
      <c r="FA146" s="648"/>
      <c r="FB146" s="648"/>
      <c r="FC146" s="648"/>
      <c r="FD146" s="648"/>
      <c r="FE146" s="648"/>
      <c r="FF146" s="648"/>
      <c r="FG146" s="648"/>
      <c r="FH146" s="648"/>
      <c r="FI146" s="648"/>
      <c r="FJ146" s="648"/>
      <c r="FK146" s="648"/>
      <c r="FL146" s="649"/>
      <c r="FM146" s="682"/>
      <c r="FN146" s="683"/>
      <c r="FO146" s="683"/>
      <c r="FP146" s="683"/>
      <c r="FQ146" s="683"/>
      <c r="FR146" s="683"/>
      <c r="FS146" s="683"/>
      <c r="FT146" s="683"/>
      <c r="FU146" s="683"/>
      <c r="FV146" s="683"/>
      <c r="FW146" s="683"/>
      <c r="FX146" s="683"/>
      <c r="FY146" s="683"/>
      <c r="FZ146" s="683"/>
      <c r="GA146" s="683"/>
      <c r="GB146" s="683"/>
      <c r="GC146" s="683"/>
      <c r="GD146" s="683"/>
      <c r="GE146" s="683"/>
      <c r="GF146" s="683"/>
      <c r="GG146" s="683"/>
      <c r="GH146" s="683"/>
      <c r="GI146" s="683"/>
      <c r="GJ146" s="683"/>
      <c r="GK146" s="683"/>
      <c r="GL146" s="684"/>
    </row>
    <row r="147" spans="4:194" ht="3" customHeight="1">
      <c r="D147" s="647"/>
      <c r="E147" s="648"/>
      <c r="F147" s="648"/>
      <c r="G147" s="648"/>
      <c r="H147" s="648"/>
      <c r="I147" s="648"/>
      <c r="J147" s="648"/>
      <c r="K147" s="648"/>
      <c r="L147" s="648"/>
      <c r="M147" s="649"/>
      <c r="N147" s="647"/>
      <c r="O147" s="648"/>
      <c r="P147" s="648"/>
      <c r="Q147" s="648"/>
      <c r="R147" s="648"/>
      <c r="S147" s="648"/>
      <c r="T147" s="648"/>
      <c r="U147" s="648"/>
      <c r="V147" s="648"/>
      <c r="W147" s="649"/>
      <c r="X147" s="647"/>
      <c r="Y147" s="648"/>
      <c r="Z147" s="648"/>
      <c r="AA147" s="648"/>
      <c r="AB147" s="648"/>
      <c r="AC147" s="648"/>
      <c r="AD147" s="649"/>
      <c r="AE147" s="688"/>
      <c r="AF147" s="689"/>
      <c r="AG147" s="689"/>
      <c r="AH147" s="689"/>
      <c r="AI147" s="689"/>
      <c r="AJ147" s="689"/>
      <c r="AK147" s="689"/>
      <c r="AL147" s="689"/>
      <c r="AM147" s="689"/>
      <c r="AN147" s="689"/>
      <c r="AO147" s="690"/>
      <c r="AP147" s="647"/>
      <c r="AQ147" s="648"/>
      <c r="AR147" s="648"/>
      <c r="AS147" s="648"/>
      <c r="AT147" s="648"/>
      <c r="AU147" s="648"/>
      <c r="AV147" s="648"/>
      <c r="AW147" s="648"/>
      <c r="AX147" s="648"/>
      <c r="AY147" s="648"/>
      <c r="AZ147" s="648"/>
      <c r="BA147" s="648"/>
      <c r="BB147" s="648"/>
      <c r="BC147" s="648"/>
      <c r="BD147" s="648"/>
      <c r="BE147" s="648"/>
      <c r="BF147" s="649"/>
      <c r="BG147" s="647"/>
      <c r="BH147" s="648"/>
      <c r="BI147" s="648"/>
      <c r="BJ147" s="648"/>
      <c r="BK147" s="648"/>
      <c r="BL147" s="648"/>
      <c r="BM147" s="648"/>
      <c r="BN147" s="648"/>
      <c r="BO147" s="648"/>
      <c r="BP147" s="648"/>
      <c r="BQ147" s="648"/>
      <c r="BR147" s="648"/>
      <c r="BS147" s="648"/>
      <c r="BT147" s="648"/>
      <c r="BU147" s="648"/>
      <c r="BV147" s="648"/>
      <c r="BW147" s="648"/>
      <c r="BX147" s="649"/>
      <c r="BY147" s="707"/>
      <c r="BZ147" s="708"/>
      <c r="CA147" s="708"/>
      <c r="CB147" s="708"/>
      <c r="CC147" s="708"/>
      <c r="CD147" s="708"/>
      <c r="CE147" s="708"/>
      <c r="CF147" s="708"/>
      <c r="CG147" s="708"/>
      <c r="CH147" s="708"/>
      <c r="CI147" s="708"/>
      <c r="CJ147" s="708"/>
      <c r="CK147" s="708"/>
      <c r="CL147" s="708"/>
      <c r="CM147" s="708"/>
      <c r="CN147" s="708"/>
      <c r="CO147" s="708"/>
      <c r="CP147" s="709"/>
      <c r="CZ147" s="647"/>
      <c r="DA147" s="648"/>
      <c r="DB147" s="649"/>
      <c r="DC147" s="647"/>
      <c r="DD147" s="648"/>
      <c r="DE147" s="648"/>
      <c r="DF147" s="648"/>
      <c r="DG147" s="648"/>
      <c r="DH147" s="648"/>
      <c r="DI147" s="648"/>
      <c r="DJ147" s="648"/>
      <c r="DK147" s="648"/>
      <c r="DL147" s="648"/>
      <c r="DM147" s="648"/>
      <c r="DN147" s="648"/>
      <c r="DO147" s="648"/>
      <c r="DP147" s="648"/>
      <c r="DQ147" s="648"/>
      <c r="DR147" s="649"/>
      <c r="DS147" s="672"/>
      <c r="DT147" s="673"/>
      <c r="DU147" s="673"/>
      <c r="DV147" s="673"/>
      <c r="DW147" s="673"/>
      <c r="DX147" s="673"/>
      <c r="DY147" s="673"/>
      <c r="DZ147" s="673"/>
      <c r="EA147" s="673"/>
      <c r="EB147" s="673"/>
      <c r="EC147" s="673"/>
      <c r="ED147" s="673"/>
      <c r="EE147" s="673"/>
      <c r="EF147" s="673"/>
      <c r="EG147" s="673"/>
      <c r="EH147" s="673"/>
      <c r="EI147" s="673"/>
      <c r="EJ147" s="673"/>
      <c r="EK147" s="673"/>
      <c r="EL147" s="673"/>
      <c r="EM147" s="673"/>
      <c r="EN147" s="673"/>
      <c r="EO147" s="673"/>
      <c r="EP147" s="674"/>
      <c r="ES147" s="647"/>
      <c r="ET147" s="648"/>
      <c r="EU147" s="648"/>
      <c r="EV147" s="648"/>
      <c r="EW147" s="648"/>
      <c r="EX147" s="648"/>
      <c r="EY147" s="648"/>
      <c r="EZ147" s="648"/>
      <c r="FA147" s="648"/>
      <c r="FB147" s="648"/>
      <c r="FC147" s="648"/>
      <c r="FD147" s="648"/>
      <c r="FE147" s="648"/>
      <c r="FF147" s="648"/>
      <c r="FG147" s="648"/>
      <c r="FH147" s="648"/>
      <c r="FI147" s="648"/>
      <c r="FJ147" s="648"/>
      <c r="FK147" s="648"/>
      <c r="FL147" s="649"/>
      <c r="FM147" s="682"/>
      <c r="FN147" s="683"/>
      <c r="FO147" s="683"/>
      <c r="FP147" s="683"/>
      <c r="FQ147" s="683"/>
      <c r="FR147" s="683"/>
      <c r="FS147" s="683"/>
      <c r="FT147" s="683"/>
      <c r="FU147" s="683"/>
      <c r="FV147" s="683"/>
      <c r="FW147" s="683"/>
      <c r="FX147" s="683"/>
      <c r="FY147" s="683"/>
      <c r="FZ147" s="683"/>
      <c r="GA147" s="683"/>
      <c r="GB147" s="683"/>
      <c r="GC147" s="683"/>
      <c r="GD147" s="683"/>
      <c r="GE147" s="683"/>
      <c r="GF147" s="683"/>
      <c r="GG147" s="683"/>
      <c r="GH147" s="683"/>
      <c r="GI147" s="683"/>
      <c r="GJ147" s="683"/>
      <c r="GK147" s="683"/>
      <c r="GL147" s="684"/>
    </row>
    <row r="148" spans="4:194" ht="3" customHeight="1">
      <c r="D148" s="647"/>
      <c r="E148" s="648"/>
      <c r="F148" s="648"/>
      <c r="G148" s="648"/>
      <c r="H148" s="648"/>
      <c r="I148" s="648"/>
      <c r="J148" s="648"/>
      <c r="K148" s="648"/>
      <c r="L148" s="648"/>
      <c r="M148" s="649"/>
      <c r="N148" s="647"/>
      <c r="O148" s="648"/>
      <c r="P148" s="648"/>
      <c r="Q148" s="648"/>
      <c r="R148" s="648"/>
      <c r="S148" s="648"/>
      <c r="T148" s="648"/>
      <c r="U148" s="648"/>
      <c r="V148" s="648"/>
      <c r="W148" s="649"/>
      <c r="X148" s="647"/>
      <c r="Y148" s="648"/>
      <c r="Z148" s="648"/>
      <c r="AA148" s="648"/>
      <c r="AB148" s="648"/>
      <c r="AC148" s="648"/>
      <c r="AD148" s="649"/>
      <c r="AE148" s="688"/>
      <c r="AF148" s="689"/>
      <c r="AG148" s="689"/>
      <c r="AH148" s="689"/>
      <c r="AI148" s="689"/>
      <c r="AJ148" s="689"/>
      <c r="AK148" s="689"/>
      <c r="AL148" s="689"/>
      <c r="AM148" s="689"/>
      <c r="AN148" s="689"/>
      <c r="AO148" s="690"/>
      <c r="AP148" s="647"/>
      <c r="AQ148" s="648"/>
      <c r="AR148" s="648"/>
      <c r="AS148" s="648"/>
      <c r="AT148" s="648"/>
      <c r="AU148" s="648"/>
      <c r="AV148" s="648"/>
      <c r="AW148" s="648"/>
      <c r="AX148" s="648"/>
      <c r="AY148" s="648"/>
      <c r="AZ148" s="648"/>
      <c r="BA148" s="648"/>
      <c r="BB148" s="648"/>
      <c r="BC148" s="648"/>
      <c r="BD148" s="648"/>
      <c r="BE148" s="648"/>
      <c r="BF148" s="649"/>
      <c r="BG148" s="647"/>
      <c r="BH148" s="648"/>
      <c r="BI148" s="648"/>
      <c r="BJ148" s="648"/>
      <c r="BK148" s="648"/>
      <c r="BL148" s="648"/>
      <c r="BM148" s="648"/>
      <c r="BN148" s="648"/>
      <c r="BO148" s="648"/>
      <c r="BP148" s="648"/>
      <c r="BQ148" s="648"/>
      <c r="BR148" s="648"/>
      <c r="BS148" s="648"/>
      <c r="BT148" s="648"/>
      <c r="BU148" s="648"/>
      <c r="BV148" s="648"/>
      <c r="BW148" s="648"/>
      <c r="BX148" s="649"/>
      <c r="BY148" s="707"/>
      <c r="BZ148" s="708"/>
      <c r="CA148" s="708"/>
      <c r="CB148" s="708"/>
      <c r="CC148" s="708"/>
      <c r="CD148" s="708"/>
      <c r="CE148" s="708"/>
      <c r="CF148" s="708"/>
      <c r="CG148" s="708"/>
      <c r="CH148" s="708"/>
      <c r="CI148" s="708"/>
      <c r="CJ148" s="708"/>
      <c r="CK148" s="708"/>
      <c r="CL148" s="708"/>
      <c r="CM148" s="708"/>
      <c r="CN148" s="708"/>
      <c r="CO148" s="708"/>
      <c r="CP148" s="709"/>
      <c r="CZ148" s="650"/>
      <c r="DA148" s="651"/>
      <c r="DB148" s="652"/>
      <c r="DC148" s="650"/>
      <c r="DD148" s="651"/>
      <c r="DE148" s="651"/>
      <c r="DF148" s="651"/>
      <c r="DG148" s="651"/>
      <c r="DH148" s="651"/>
      <c r="DI148" s="651"/>
      <c r="DJ148" s="651"/>
      <c r="DK148" s="651"/>
      <c r="DL148" s="651"/>
      <c r="DM148" s="651"/>
      <c r="DN148" s="651"/>
      <c r="DO148" s="651"/>
      <c r="DP148" s="651"/>
      <c r="DQ148" s="651"/>
      <c r="DR148" s="652"/>
      <c r="DS148" s="675"/>
      <c r="DT148" s="676"/>
      <c r="DU148" s="676"/>
      <c r="DV148" s="676"/>
      <c r="DW148" s="676"/>
      <c r="DX148" s="676"/>
      <c r="DY148" s="676"/>
      <c r="DZ148" s="676"/>
      <c r="EA148" s="676"/>
      <c r="EB148" s="676"/>
      <c r="EC148" s="676"/>
      <c r="ED148" s="676"/>
      <c r="EE148" s="676"/>
      <c r="EF148" s="676"/>
      <c r="EG148" s="676"/>
      <c r="EH148" s="676"/>
      <c r="EI148" s="676"/>
      <c r="EJ148" s="676"/>
      <c r="EK148" s="676"/>
      <c r="EL148" s="676"/>
      <c r="EM148" s="676"/>
      <c r="EN148" s="676"/>
      <c r="EO148" s="676"/>
      <c r="EP148" s="677"/>
      <c r="ES148" s="647"/>
      <c r="ET148" s="648"/>
      <c r="EU148" s="648"/>
      <c r="EV148" s="648"/>
      <c r="EW148" s="648"/>
      <c r="EX148" s="648"/>
      <c r="EY148" s="648"/>
      <c r="EZ148" s="648"/>
      <c r="FA148" s="648"/>
      <c r="FB148" s="648"/>
      <c r="FC148" s="648"/>
      <c r="FD148" s="648"/>
      <c r="FE148" s="648"/>
      <c r="FF148" s="648"/>
      <c r="FG148" s="648"/>
      <c r="FH148" s="648"/>
      <c r="FI148" s="648"/>
      <c r="FJ148" s="648"/>
      <c r="FK148" s="648"/>
      <c r="FL148" s="649"/>
      <c r="FM148" s="685"/>
      <c r="FN148" s="686"/>
      <c r="FO148" s="686"/>
      <c r="FP148" s="686"/>
      <c r="FQ148" s="686"/>
      <c r="FR148" s="686"/>
      <c r="FS148" s="686"/>
      <c r="FT148" s="686"/>
      <c r="FU148" s="686"/>
      <c r="FV148" s="686"/>
      <c r="FW148" s="686"/>
      <c r="FX148" s="686"/>
      <c r="FY148" s="686"/>
      <c r="FZ148" s="686"/>
      <c r="GA148" s="686"/>
      <c r="GB148" s="686"/>
      <c r="GC148" s="686"/>
      <c r="GD148" s="686"/>
      <c r="GE148" s="686"/>
      <c r="GF148" s="686"/>
      <c r="GG148" s="686"/>
      <c r="GH148" s="686"/>
      <c r="GI148" s="686"/>
      <c r="GJ148" s="686"/>
      <c r="GK148" s="686"/>
      <c r="GL148" s="687"/>
    </row>
    <row r="149" spans="4:194" ht="3" customHeight="1">
      <c r="D149" s="647"/>
      <c r="E149" s="648"/>
      <c r="F149" s="648"/>
      <c r="G149" s="648"/>
      <c r="H149" s="648"/>
      <c r="I149" s="648"/>
      <c r="J149" s="648"/>
      <c r="K149" s="648"/>
      <c r="L149" s="648"/>
      <c r="M149" s="649"/>
      <c r="N149" s="647"/>
      <c r="O149" s="648"/>
      <c r="P149" s="648"/>
      <c r="Q149" s="648"/>
      <c r="R149" s="648"/>
      <c r="S149" s="648"/>
      <c r="T149" s="648"/>
      <c r="U149" s="648"/>
      <c r="V149" s="648"/>
      <c r="W149" s="649"/>
      <c r="X149" s="650"/>
      <c r="Y149" s="651"/>
      <c r="Z149" s="651"/>
      <c r="AA149" s="651"/>
      <c r="AB149" s="651"/>
      <c r="AC149" s="651"/>
      <c r="AD149" s="652"/>
      <c r="AE149" s="691"/>
      <c r="AF149" s="692"/>
      <c r="AG149" s="692"/>
      <c r="AH149" s="692"/>
      <c r="AI149" s="692"/>
      <c r="AJ149" s="692"/>
      <c r="AK149" s="692"/>
      <c r="AL149" s="692"/>
      <c r="AM149" s="692"/>
      <c r="AN149" s="692"/>
      <c r="AO149" s="693"/>
      <c r="AP149" s="650"/>
      <c r="AQ149" s="651"/>
      <c r="AR149" s="651"/>
      <c r="AS149" s="651"/>
      <c r="AT149" s="651"/>
      <c r="AU149" s="651"/>
      <c r="AV149" s="651"/>
      <c r="AW149" s="651"/>
      <c r="AX149" s="651"/>
      <c r="AY149" s="651"/>
      <c r="AZ149" s="651"/>
      <c r="BA149" s="651"/>
      <c r="BB149" s="651"/>
      <c r="BC149" s="651"/>
      <c r="BD149" s="651"/>
      <c r="BE149" s="651"/>
      <c r="BF149" s="652"/>
      <c r="BG149" s="650"/>
      <c r="BH149" s="651"/>
      <c r="BI149" s="651"/>
      <c r="BJ149" s="651"/>
      <c r="BK149" s="651"/>
      <c r="BL149" s="651"/>
      <c r="BM149" s="651"/>
      <c r="BN149" s="651"/>
      <c r="BO149" s="651"/>
      <c r="BP149" s="651"/>
      <c r="BQ149" s="651"/>
      <c r="BR149" s="651"/>
      <c r="BS149" s="651"/>
      <c r="BT149" s="651"/>
      <c r="BU149" s="651"/>
      <c r="BV149" s="651"/>
      <c r="BW149" s="651"/>
      <c r="BX149" s="652"/>
      <c r="BY149" s="710"/>
      <c r="BZ149" s="711"/>
      <c r="CA149" s="711"/>
      <c r="CB149" s="711"/>
      <c r="CC149" s="711"/>
      <c r="CD149" s="711"/>
      <c r="CE149" s="711"/>
      <c r="CF149" s="711"/>
      <c r="CG149" s="711"/>
      <c r="CH149" s="711"/>
      <c r="CI149" s="711"/>
      <c r="CJ149" s="711"/>
      <c r="CK149" s="711"/>
      <c r="CL149" s="711"/>
      <c r="CM149" s="711"/>
      <c r="CN149" s="711"/>
      <c r="CO149" s="711"/>
      <c r="CP149" s="712"/>
      <c r="ES149" s="647"/>
      <c r="ET149" s="648"/>
      <c r="EU149" s="649"/>
      <c r="EV149" s="662" t="s">
        <v>36</v>
      </c>
      <c r="EW149" s="645"/>
      <c r="EX149" s="645"/>
      <c r="EY149" s="645"/>
      <c r="EZ149" s="645"/>
      <c r="FA149" s="645"/>
      <c r="FB149" s="645"/>
      <c r="FC149" s="645"/>
      <c r="FD149" s="645"/>
      <c r="FE149" s="645"/>
      <c r="FF149" s="645"/>
      <c r="FG149" s="645"/>
      <c r="FH149" s="645"/>
      <c r="FI149" s="645"/>
      <c r="FJ149" s="645"/>
      <c r="FK149" s="645"/>
      <c r="FL149" s="646"/>
      <c r="FM149" s="679"/>
      <c r="FN149" s="680"/>
      <c r="FO149" s="680"/>
      <c r="FP149" s="680"/>
      <c r="FQ149" s="680"/>
      <c r="FR149" s="680"/>
      <c r="FS149" s="680"/>
      <c r="FT149" s="680"/>
      <c r="FU149" s="680"/>
      <c r="FV149" s="680"/>
      <c r="FW149" s="680"/>
      <c r="FX149" s="680"/>
      <c r="FY149" s="680"/>
      <c r="FZ149" s="680"/>
      <c r="GA149" s="680"/>
      <c r="GB149" s="680"/>
      <c r="GC149" s="680"/>
      <c r="GD149" s="680"/>
      <c r="GE149" s="680"/>
      <c r="GF149" s="680"/>
      <c r="GG149" s="680"/>
      <c r="GH149" s="680"/>
      <c r="GI149" s="680"/>
      <c r="GJ149" s="680"/>
      <c r="GK149" s="680"/>
      <c r="GL149" s="681"/>
    </row>
    <row r="150" spans="4:194" ht="3" customHeight="1">
      <c r="D150" s="647"/>
      <c r="E150" s="648"/>
      <c r="F150" s="648"/>
      <c r="G150" s="648"/>
      <c r="H150" s="648"/>
      <c r="I150" s="648"/>
      <c r="J150" s="648"/>
      <c r="K150" s="648"/>
      <c r="L150" s="648"/>
      <c r="M150" s="649"/>
      <c r="N150" s="647"/>
      <c r="O150" s="648"/>
      <c r="P150" s="648"/>
      <c r="Q150" s="648"/>
      <c r="R150" s="648"/>
      <c r="S150" s="648"/>
      <c r="T150" s="648"/>
      <c r="U150" s="648"/>
      <c r="V150" s="648"/>
      <c r="W150" s="649"/>
      <c r="X150" s="662" t="s">
        <v>240</v>
      </c>
      <c r="Y150" s="645"/>
      <c r="Z150" s="645"/>
      <c r="AA150" s="645"/>
      <c r="AB150" s="645"/>
      <c r="AC150" s="645"/>
      <c r="AD150" s="646"/>
      <c r="AE150" s="713" t="s">
        <v>241</v>
      </c>
      <c r="AF150" s="714"/>
      <c r="AG150" s="714"/>
      <c r="AH150" s="714"/>
      <c r="AI150" s="714"/>
      <c r="AJ150" s="714"/>
      <c r="AK150" s="714"/>
      <c r="AL150" s="714"/>
      <c r="AM150" s="714"/>
      <c r="AN150" s="714"/>
      <c r="AO150" s="715"/>
      <c r="AP150" s="662" t="s">
        <v>124</v>
      </c>
      <c r="AQ150" s="645"/>
      <c r="AR150" s="645"/>
      <c r="AS150" s="645"/>
      <c r="AT150" s="645"/>
      <c r="AU150" s="645"/>
      <c r="AV150" s="645"/>
      <c r="AW150" s="645"/>
      <c r="AX150" s="645"/>
      <c r="AY150" s="645"/>
      <c r="AZ150" s="645"/>
      <c r="BA150" s="645"/>
      <c r="BB150" s="645"/>
      <c r="BC150" s="645"/>
      <c r="BD150" s="645"/>
      <c r="BE150" s="645"/>
      <c r="BF150" s="646"/>
      <c r="BG150" s="662" t="s">
        <v>124</v>
      </c>
      <c r="BH150" s="645"/>
      <c r="BI150" s="645"/>
      <c r="BJ150" s="645"/>
      <c r="BK150" s="645"/>
      <c r="BL150" s="645"/>
      <c r="BM150" s="645"/>
      <c r="BN150" s="645"/>
      <c r="BO150" s="645"/>
      <c r="BP150" s="645"/>
      <c r="BQ150" s="645"/>
      <c r="BR150" s="645"/>
      <c r="BS150" s="645"/>
      <c r="BT150" s="645"/>
      <c r="BU150" s="645"/>
      <c r="BV150" s="645"/>
      <c r="BW150" s="645"/>
      <c r="BX150" s="646"/>
      <c r="BY150" s="704">
        <v>23314430100000</v>
      </c>
      <c r="BZ150" s="705"/>
      <c r="CA150" s="705"/>
      <c r="CB150" s="705"/>
      <c r="CC150" s="705"/>
      <c r="CD150" s="705"/>
      <c r="CE150" s="705"/>
      <c r="CF150" s="705"/>
      <c r="CG150" s="705"/>
      <c r="CH150" s="705"/>
      <c r="CI150" s="705"/>
      <c r="CJ150" s="705"/>
      <c r="CK150" s="705"/>
      <c r="CL150" s="705"/>
      <c r="CM150" s="705"/>
      <c r="CN150" s="705"/>
      <c r="CO150" s="705"/>
      <c r="CP150" s="706"/>
      <c r="ES150" s="647"/>
      <c r="ET150" s="648"/>
      <c r="EU150" s="649"/>
      <c r="EV150" s="647"/>
      <c r="EW150" s="648"/>
      <c r="EX150" s="648"/>
      <c r="EY150" s="648"/>
      <c r="EZ150" s="648"/>
      <c r="FA150" s="648"/>
      <c r="FB150" s="648"/>
      <c r="FC150" s="648"/>
      <c r="FD150" s="648"/>
      <c r="FE150" s="648"/>
      <c r="FF150" s="648"/>
      <c r="FG150" s="648"/>
      <c r="FH150" s="648"/>
      <c r="FI150" s="648"/>
      <c r="FJ150" s="648"/>
      <c r="FK150" s="648"/>
      <c r="FL150" s="649"/>
      <c r="FM150" s="682"/>
      <c r="FN150" s="683"/>
      <c r="FO150" s="683"/>
      <c r="FP150" s="683"/>
      <c r="FQ150" s="683"/>
      <c r="FR150" s="683"/>
      <c r="FS150" s="683"/>
      <c r="FT150" s="683"/>
      <c r="FU150" s="683"/>
      <c r="FV150" s="683"/>
      <c r="FW150" s="683"/>
      <c r="FX150" s="683"/>
      <c r="FY150" s="683"/>
      <c r="FZ150" s="683"/>
      <c r="GA150" s="683"/>
      <c r="GB150" s="683"/>
      <c r="GC150" s="683"/>
      <c r="GD150" s="683"/>
      <c r="GE150" s="683"/>
      <c r="GF150" s="683"/>
      <c r="GG150" s="683"/>
      <c r="GH150" s="683"/>
      <c r="GI150" s="683"/>
      <c r="GJ150" s="683"/>
      <c r="GK150" s="683"/>
      <c r="GL150" s="684"/>
    </row>
    <row r="151" spans="4:194" ht="3" customHeight="1">
      <c r="D151" s="647"/>
      <c r="E151" s="648"/>
      <c r="F151" s="648"/>
      <c r="G151" s="648"/>
      <c r="H151" s="648"/>
      <c r="I151" s="648"/>
      <c r="J151" s="648"/>
      <c r="K151" s="648"/>
      <c r="L151" s="648"/>
      <c r="M151" s="649"/>
      <c r="N151" s="647"/>
      <c r="O151" s="648"/>
      <c r="P151" s="648"/>
      <c r="Q151" s="648"/>
      <c r="R151" s="648"/>
      <c r="S151" s="648"/>
      <c r="T151" s="648"/>
      <c r="U151" s="648"/>
      <c r="V151" s="648"/>
      <c r="W151" s="649"/>
      <c r="X151" s="647"/>
      <c r="Y151" s="648"/>
      <c r="Z151" s="648"/>
      <c r="AA151" s="648"/>
      <c r="AB151" s="648"/>
      <c r="AC151" s="648"/>
      <c r="AD151" s="649"/>
      <c r="AE151" s="688"/>
      <c r="AF151" s="689"/>
      <c r="AG151" s="689"/>
      <c r="AH151" s="689"/>
      <c r="AI151" s="689"/>
      <c r="AJ151" s="689"/>
      <c r="AK151" s="689"/>
      <c r="AL151" s="689"/>
      <c r="AM151" s="689"/>
      <c r="AN151" s="689"/>
      <c r="AO151" s="690"/>
      <c r="AP151" s="647"/>
      <c r="AQ151" s="648"/>
      <c r="AR151" s="648"/>
      <c r="AS151" s="648"/>
      <c r="AT151" s="648"/>
      <c r="AU151" s="648"/>
      <c r="AV151" s="648"/>
      <c r="AW151" s="648"/>
      <c r="AX151" s="648"/>
      <c r="AY151" s="648"/>
      <c r="AZ151" s="648"/>
      <c r="BA151" s="648"/>
      <c r="BB151" s="648"/>
      <c r="BC151" s="648"/>
      <c r="BD151" s="648"/>
      <c r="BE151" s="648"/>
      <c r="BF151" s="649"/>
      <c r="BG151" s="647"/>
      <c r="BH151" s="648"/>
      <c r="BI151" s="648"/>
      <c r="BJ151" s="648"/>
      <c r="BK151" s="648"/>
      <c r="BL151" s="648"/>
      <c r="BM151" s="648"/>
      <c r="BN151" s="648"/>
      <c r="BO151" s="648"/>
      <c r="BP151" s="648"/>
      <c r="BQ151" s="648"/>
      <c r="BR151" s="648"/>
      <c r="BS151" s="648"/>
      <c r="BT151" s="648"/>
      <c r="BU151" s="648"/>
      <c r="BV151" s="648"/>
      <c r="BW151" s="648"/>
      <c r="BX151" s="649"/>
      <c r="BY151" s="707"/>
      <c r="BZ151" s="708"/>
      <c r="CA151" s="708"/>
      <c r="CB151" s="708"/>
      <c r="CC151" s="708"/>
      <c r="CD151" s="708"/>
      <c r="CE151" s="708"/>
      <c r="CF151" s="708"/>
      <c r="CG151" s="708"/>
      <c r="CH151" s="708"/>
      <c r="CI151" s="708"/>
      <c r="CJ151" s="708"/>
      <c r="CK151" s="708"/>
      <c r="CL151" s="708"/>
      <c r="CM151" s="708"/>
      <c r="CN151" s="708"/>
      <c r="CO151" s="708"/>
      <c r="CP151" s="709"/>
      <c r="ES151" s="647"/>
      <c r="ET151" s="648"/>
      <c r="EU151" s="649"/>
      <c r="EV151" s="647"/>
      <c r="EW151" s="648"/>
      <c r="EX151" s="648"/>
      <c r="EY151" s="648"/>
      <c r="EZ151" s="648"/>
      <c r="FA151" s="648"/>
      <c r="FB151" s="648"/>
      <c r="FC151" s="648"/>
      <c r="FD151" s="648"/>
      <c r="FE151" s="648"/>
      <c r="FF151" s="648"/>
      <c r="FG151" s="648"/>
      <c r="FH151" s="648"/>
      <c r="FI151" s="648"/>
      <c r="FJ151" s="648"/>
      <c r="FK151" s="648"/>
      <c r="FL151" s="649"/>
      <c r="FM151" s="682"/>
      <c r="FN151" s="683"/>
      <c r="FO151" s="683"/>
      <c r="FP151" s="683"/>
      <c r="FQ151" s="683"/>
      <c r="FR151" s="683"/>
      <c r="FS151" s="683"/>
      <c r="FT151" s="683"/>
      <c r="FU151" s="683"/>
      <c r="FV151" s="683"/>
      <c r="FW151" s="683"/>
      <c r="FX151" s="683"/>
      <c r="FY151" s="683"/>
      <c r="FZ151" s="683"/>
      <c r="GA151" s="683"/>
      <c r="GB151" s="683"/>
      <c r="GC151" s="683"/>
      <c r="GD151" s="683"/>
      <c r="GE151" s="683"/>
      <c r="GF151" s="683"/>
      <c r="GG151" s="683"/>
      <c r="GH151" s="683"/>
      <c r="GI151" s="683"/>
      <c r="GJ151" s="683"/>
      <c r="GK151" s="683"/>
      <c r="GL151" s="684"/>
    </row>
    <row r="152" spans="4:194" ht="3" customHeight="1">
      <c r="D152" s="647"/>
      <c r="E152" s="648"/>
      <c r="F152" s="648"/>
      <c r="G152" s="648"/>
      <c r="H152" s="648"/>
      <c r="I152" s="648"/>
      <c r="J152" s="648"/>
      <c r="K152" s="648"/>
      <c r="L152" s="648"/>
      <c r="M152" s="649"/>
      <c r="N152" s="647"/>
      <c r="O152" s="648"/>
      <c r="P152" s="648"/>
      <c r="Q152" s="648"/>
      <c r="R152" s="648"/>
      <c r="S152" s="648"/>
      <c r="T152" s="648"/>
      <c r="U152" s="648"/>
      <c r="V152" s="648"/>
      <c r="W152" s="649"/>
      <c r="X152" s="647"/>
      <c r="Y152" s="648"/>
      <c r="Z152" s="648"/>
      <c r="AA152" s="648"/>
      <c r="AB152" s="648"/>
      <c r="AC152" s="648"/>
      <c r="AD152" s="649"/>
      <c r="AE152" s="688"/>
      <c r="AF152" s="689"/>
      <c r="AG152" s="689"/>
      <c r="AH152" s="689"/>
      <c r="AI152" s="689"/>
      <c r="AJ152" s="689"/>
      <c r="AK152" s="689"/>
      <c r="AL152" s="689"/>
      <c r="AM152" s="689"/>
      <c r="AN152" s="689"/>
      <c r="AO152" s="690"/>
      <c r="AP152" s="647"/>
      <c r="AQ152" s="648"/>
      <c r="AR152" s="648"/>
      <c r="AS152" s="648"/>
      <c r="AT152" s="648"/>
      <c r="AU152" s="648"/>
      <c r="AV152" s="648"/>
      <c r="AW152" s="648"/>
      <c r="AX152" s="648"/>
      <c r="AY152" s="648"/>
      <c r="AZ152" s="648"/>
      <c r="BA152" s="648"/>
      <c r="BB152" s="648"/>
      <c r="BC152" s="648"/>
      <c r="BD152" s="648"/>
      <c r="BE152" s="648"/>
      <c r="BF152" s="649"/>
      <c r="BG152" s="647"/>
      <c r="BH152" s="648"/>
      <c r="BI152" s="648"/>
      <c r="BJ152" s="648"/>
      <c r="BK152" s="648"/>
      <c r="BL152" s="648"/>
      <c r="BM152" s="648"/>
      <c r="BN152" s="648"/>
      <c r="BO152" s="648"/>
      <c r="BP152" s="648"/>
      <c r="BQ152" s="648"/>
      <c r="BR152" s="648"/>
      <c r="BS152" s="648"/>
      <c r="BT152" s="648"/>
      <c r="BU152" s="648"/>
      <c r="BV152" s="648"/>
      <c r="BW152" s="648"/>
      <c r="BX152" s="649"/>
      <c r="BY152" s="707"/>
      <c r="BZ152" s="708"/>
      <c r="CA152" s="708"/>
      <c r="CB152" s="708"/>
      <c r="CC152" s="708"/>
      <c r="CD152" s="708"/>
      <c r="CE152" s="708"/>
      <c r="CF152" s="708"/>
      <c r="CG152" s="708"/>
      <c r="CH152" s="708"/>
      <c r="CI152" s="708"/>
      <c r="CJ152" s="708"/>
      <c r="CK152" s="708"/>
      <c r="CL152" s="708"/>
      <c r="CM152" s="708"/>
      <c r="CN152" s="708"/>
      <c r="CO152" s="708"/>
      <c r="CP152" s="709"/>
      <c r="ES152" s="647"/>
      <c r="ET152" s="648"/>
      <c r="EU152" s="649"/>
      <c r="EV152" s="647"/>
      <c r="EW152" s="648"/>
      <c r="EX152" s="648"/>
      <c r="EY152" s="648"/>
      <c r="EZ152" s="648"/>
      <c r="FA152" s="648"/>
      <c r="FB152" s="648"/>
      <c r="FC152" s="648"/>
      <c r="FD152" s="648"/>
      <c r="FE152" s="648"/>
      <c r="FF152" s="648"/>
      <c r="FG152" s="648"/>
      <c r="FH152" s="648"/>
      <c r="FI152" s="648"/>
      <c r="FJ152" s="648"/>
      <c r="FK152" s="648"/>
      <c r="FL152" s="649"/>
      <c r="FM152" s="682"/>
      <c r="FN152" s="683"/>
      <c r="FO152" s="683"/>
      <c r="FP152" s="683"/>
      <c r="FQ152" s="683"/>
      <c r="FR152" s="683"/>
      <c r="FS152" s="683"/>
      <c r="FT152" s="683"/>
      <c r="FU152" s="683"/>
      <c r="FV152" s="683"/>
      <c r="FW152" s="683"/>
      <c r="FX152" s="683"/>
      <c r="FY152" s="683"/>
      <c r="FZ152" s="683"/>
      <c r="GA152" s="683"/>
      <c r="GB152" s="683"/>
      <c r="GC152" s="683"/>
      <c r="GD152" s="683"/>
      <c r="GE152" s="683"/>
      <c r="GF152" s="683"/>
      <c r="GG152" s="683"/>
      <c r="GH152" s="683"/>
      <c r="GI152" s="683"/>
      <c r="GJ152" s="683"/>
      <c r="GK152" s="683"/>
      <c r="GL152" s="684"/>
    </row>
    <row r="153" spans="4:194" ht="3" customHeight="1">
      <c r="D153" s="647"/>
      <c r="E153" s="648"/>
      <c r="F153" s="648"/>
      <c r="G153" s="648"/>
      <c r="H153" s="648"/>
      <c r="I153" s="648"/>
      <c r="J153" s="648"/>
      <c r="K153" s="648"/>
      <c r="L153" s="648"/>
      <c r="M153" s="649"/>
      <c r="N153" s="647"/>
      <c r="O153" s="648"/>
      <c r="P153" s="648"/>
      <c r="Q153" s="648"/>
      <c r="R153" s="648"/>
      <c r="S153" s="648"/>
      <c r="T153" s="648"/>
      <c r="U153" s="648"/>
      <c r="V153" s="648"/>
      <c r="W153" s="649"/>
      <c r="X153" s="647"/>
      <c r="Y153" s="648"/>
      <c r="Z153" s="648"/>
      <c r="AA153" s="648"/>
      <c r="AB153" s="648"/>
      <c r="AC153" s="648"/>
      <c r="AD153" s="649"/>
      <c r="AE153" s="688"/>
      <c r="AF153" s="689"/>
      <c r="AG153" s="689"/>
      <c r="AH153" s="689"/>
      <c r="AI153" s="689"/>
      <c r="AJ153" s="689"/>
      <c r="AK153" s="689"/>
      <c r="AL153" s="689"/>
      <c r="AM153" s="689"/>
      <c r="AN153" s="689"/>
      <c r="AO153" s="690"/>
      <c r="AP153" s="647"/>
      <c r="AQ153" s="648"/>
      <c r="AR153" s="648"/>
      <c r="AS153" s="648"/>
      <c r="AT153" s="648"/>
      <c r="AU153" s="648"/>
      <c r="AV153" s="648"/>
      <c r="AW153" s="648"/>
      <c r="AX153" s="648"/>
      <c r="AY153" s="648"/>
      <c r="AZ153" s="648"/>
      <c r="BA153" s="648"/>
      <c r="BB153" s="648"/>
      <c r="BC153" s="648"/>
      <c r="BD153" s="648"/>
      <c r="BE153" s="648"/>
      <c r="BF153" s="649"/>
      <c r="BG153" s="647"/>
      <c r="BH153" s="648"/>
      <c r="BI153" s="648"/>
      <c r="BJ153" s="648"/>
      <c r="BK153" s="648"/>
      <c r="BL153" s="648"/>
      <c r="BM153" s="648"/>
      <c r="BN153" s="648"/>
      <c r="BO153" s="648"/>
      <c r="BP153" s="648"/>
      <c r="BQ153" s="648"/>
      <c r="BR153" s="648"/>
      <c r="BS153" s="648"/>
      <c r="BT153" s="648"/>
      <c r="BU153" s="648"/>
      <c r="BV153" s="648"/>
      <c r="BW153" s="648"/>
      <c r="BX153" s="649"/>
      <c r="BY153" s="707"/>
      <c r="BZ153" s="708"/>
      <c r="CA153" s="708"/>
      <c r="CB153" s="708"/>
      <c r="CC153" s="708"/>
      <c r="CD153" s="708"/>
      <c r="CE153" s="708"/>
      <c r="CF153" s="708"/>
      <c r="CG153" s="708"/>
      <c r="CH153" s="708"/>
      <c r="CI153" s="708"/>
      <c r="CJ153" s="708"/>
      <c r="CK153" s="708"/>
      <c r="CL153" s="708"/>
      <c r="CM153" s="708"/>
      <c r="CN153" s="708"/>
      <c r="CO153" s="708"/>
      <c r="CP153" s="709"/>
      <c r="ES153" s="647"/>
      <c r="ET153" s="648"/>
      <c r="EU153" s="649"/>
      <c r="EV153" s="647"/>
      <c r="EW153" s="648"/>
      <c r="EX153" s="648"/>
      <c r="EY153" s="648"/>
      <c r="EZ153" s="648"/>
      <c r="FA153" s="648"/>
      <c r="FB153" s="648"/>
      <c r="FC153" s="648"/>
      <c r="FD153" s="648"/>
      <c r="FE153" s="648"/>
      <c r="FF153" s="648"/>
      <c r="FG153" s="648"/>
      <c r="FH153" s="648"/>
      <c r="FI153" s="648"/>
      <c r="FJ153" s="648"/>
      <c r="FK153" s="648"/>
      <c r="FL153" s="649"/>
      <c r="FM153" s="682"/>
      <c r="FN153" s="683"/>
      <c r="FO153" s="683"/>
      <c r="FP153" s="683"/>
      <c r="FQ153" s="683"/>
      <c r="FR153" s="683"/>
      <c r="FS153" s="683"/>
      <c r="FT153" s="683"/>
      <c r="FU153" s="683"/>
      <c r="FV153" s="683"/>
      <c r="FW153" s="683"/>
      <c r="FX153" s="683"/>
      <c r="FY153" s="683"/>
      <c r="FZ153" s="683"/>
      <c r="GA153" s="683"/>
      <c r="GB153" s="683"/>
      <c r="GC153" s="683"/>
      <c r="GD153" s="683"/>
      <c r="GE153" s="683"/>
      <c r="GF153" s="683"/>
      <c r="GG153" s="683"/>
      <c r="GH153" s="683"/>
      <c r="GI153" s="683"/>
      <c r="GJ153" s="683"/>
      <c r="GK153" s="683"/>
      <c r="GL153" s="684"/>
    </row>
    <row r="154" spans="4:194" ht="3" customHeight="1">
      <c r="D154" s="647"/>
      <c r="E154" s="648"/>
      <c r="F154" s="648"/>
      <c r="G154" s="648"/>
      <c r="H154" s="648"/>
      <c r="I154" s="648"/>
      <c r="J154" s="648"/>
      <c r="K154" s="648"/>
      <c r="L154" s="648"/>
      <c r="M154" s="649"/>
      <c r="N154" s="647"/>
      <c r="O154" s="648"/>
      <c r="P154" s="648"/>
      <c r="Q154" s="648"/>
      <c r="R154" s="648"/>
      <c r="S154" s="648"/>
      <c r="T154" s="648"/>
      <c r="U154" s="648"/>
      <c r="V154" s="648"/>
      <c r="W154" s="649"/>
      <c r="X154" s="647"/>
      <c r="Y154" s="648"/>
      <c r="Z154" s="648"/>
      <c r="AA154" s="648"/>
      <c r="AB154" s="648"/>
      <c r="AC154" s="648"/>
      <c r="AD154" s="649"/>
      <c r="AE154" s="688"/>
      <c r="AF154" s="689"/>
      <c r="AG154" s="689"/>
      <c r="AH154" s="689"/>
      <c r="AI154" s="689"/>
      <c r="AJ154" s="689"/>
      <c r="AK154" s="689"/>
      <c r="AL154" s="689"/>
      <c r="AM154" s="689"/>
      <c r="AN154" s="689"/>
      <c r="AO154" s="690"/>
      <c r="AP154" s="647"/>
      <c r="AQ154" s="648"/>
      <c r="AR154" s="648"/>
      <c r="AS154" s="648"/>
      <c r="AT154" s="648"/>
      <c r="AU154" s="648"/>
      <c r="AV154" s="648"/>
      <c r="AW154" s="648"/>
      <c r="AX154" s="648"/>
      <c r="AY154" s="648"/>
      <c r="AZ154" s="648"/>
      <c r="BA154" s="648"/>
      <c r="BB154" s="648"/>
      <c r="BC154" s="648"/>
      <c r="BD154" s="648"/>
      <c r="BE154" s="648"/>
      <c r="BF154" s="649"/>
      <c r="BG154" s="647"/>
      <c r="BH154" s="648"/>
      <c r="BI154" s="648"/>
      <c r="BJ154" s="648"/>
      <c r="BK154" s="648"/>
      <c r="BL154" s="648"/>
      <c r="BM154" s="648"/>
      <c r="BN154" s="648"/>
      <c r="BO154" s="648"/>
      <c r="BP154" s="648"/>
      <c r="BQ154" s="648"/>
      <c r="BR154" s="648"/>
      <c r="BS154" s="648"/>
      <c r="BT154" s="648"/>
      <c r="BU154" s="648"/>
      <c r="BV154" s="648"/>
      <c r="BW154" s="648"/>
      <c r="BX154" s="649"/>
      <c r="BY154" s="707"/>
      <c r="BZ154" s="708"/>
      <c r="CA154" s="708"/>
      <c r="CB154" s="708"/>
      <c r="CC154" s="708"/>
      <c r="CD154" s="708"/>
      <c r="CE154" s="708"/>
      <c r="CF154" s="708"/>
      <c r="CG154" s="708"/>
      <c r="CH154" s="708"/>
      <c r="CI154" s="708"/>
      <c r="CJ154" s="708"/>
      <c r="CK154" s="708"/>
      <c r="CL154" s="708"/>
      <c r="CM154" s="708"/>
      <c r="CN154" s="708"/>
      <c r="CO154" s="708"/>
      <c r="CP154" s="709"/>
      <c r="ES154" s="647"/>
      <c r="ET154" s="648"/>
      <c r="EU154" s="649"/>
      <c r="EV154" s="647"/>
      <c r="EW154" s="648"/>
      <c r="EX154" s="648"/>
      <c r="EY154" s="648"/>
      <c r="EZ154" s="648"/>
      <c r="FA154" s="648"/>
      <c r="FB154" s="648"/>
      <c r="FC154" s="648"/>
      <c r="FD154" s="648"/>
      <c r="FE154" s="648"/>
      <c r="FF154" s="648"/>
      <c r="FG154" s="648"/>
      <c r="FH154" s="648"/>
      <c r="FI154" s="648"/>
      <c r="FJ154" s="648"/>
      <c r="FK154" s="648"/>
      <c r="FL154" s="649"/>
      <c r="FM154" s="682"/>
      <c r="FN154" s="683"/>
      <c r="FO154" s="683"/>
      <c r="FP154" s="683"/>
      <c r="FQ154" s="683"/>
      <c r="FR154" s="683"/>
      <c r="FS154" s="683"/>
      <c r="FT154" s="683"/>
      <c r="FU154" s="683"/>
      <c r="FV154" s="683"/>
      <c r="FW154" s="683"/>
      <c r="FX154" s="683"/>
      <c r="FY154" s="683"/>
      <c r="FZ154" s="683"/>
      <c r="GA154" s="683"/>
      <c r="GB154" s="683"/>
      <c r="GC154" s="683"/>
      <c r="GD154" s="683"/>
      <c r="GE154" s="683"/>
      <c r="GF154" s="683"/>
      <c r="GG154" s="683"/>
      <c r="GH154" s="683"/>
      <c r="GI154" s="683"/>
      <c r="GJ154" s="683"/>
      <c r="GK154" s="683"/>
      <c r="GL154" s="684"/>
    </row>
    <row r="155" spans="4:194" ht="3" customHeight="1">
      <c r="D155" s="647"/>
      <c r="E155" s="648"/>
      <c r="F155" s="648"/>
      <c r="G155" s="648"/>
      <c r="H155" s="648"/>
      <c r="I155" s="648"/>
      <c r="J155" s="648"/>
      <c r="K155" s="648"/>
      <c r="L155" s="648"/>
      <c r="M155" s="649"/>
      <c r="N155" s="647"/>
      <c r="O155" s="648"/>
      <c r="P155" s="648"/>
      <c r="Q155" s="648"/>
      <c r="R155" s="648"/>
      <c r="S155" s="648"/>
      <c r="T155" s="648"/>
      <c r="U155" s="648"/>
      <c r="V155" s="648"/>
      <c r="W155" s="649"/>
      <c r="X155" s="647"/>
      <c r="Y155" s="648"/>
      <c r="Z155" s="648"/>
      <c r="AA155" s="648"/>
      <c r="AB155" s="648"/>
      <c r="AC155" s="648"/>
      <c r="AD155" s="649"/>
      <c r="AE155" s="688"/>
      <c r="AF155" s="689"/>
      <c r="AG155" s="689"/>
      <c r="AH155" s="689"/>
      <c r="AI155" s="689"/>
      <c r="AJ155" s="689"/>
      <c r="AK155" s="689"/>
      <c r="AL155" s="689"/>
      <c r="AM155" s="689"/>
      <c r="AN155" s="689"/>
      <c r="AO155" s="690"/>
      <c r="AP155" s="647"/>
      <c r="AQ155" s="648"/>
      <c r="AR155" s="648"/>
      <c r="AS155" s="648"/>
      <c r="AT155" s="648"/>
      <c r="AU155" s="648"/>
      <c r="AV155" s="648"/>
      <c r="AW155" s="648"/>
      <c r="AX155" s="648"/>
      <c r="AY155" s="648"/>
      <c r="AZ155" s="648"/>
      <c r="BA155" s="648"/>
      <c r="BB155" s="648"/>
      <c r="BC155" s="648"/>
      <c r="BD155" s="648"/>
      <c r="BE155" s="648"/>
      <c r="BF155" s="649"/>
      <c r="BG155" s="647"/>
      <c r="BH155" s="648"/>
      <c r="BI155" s="648"/>
      <c r="BJ155" s="648"/>
      <c r="BK155" s="648"/>
      <c r="BL155" s="648"/>
      <c r="BM155" s="648"/>
      <c r="BN155" s="648"/>
      <c r="BO155" s="648"/>
      <c r="BP155" s="648"/>
      <c r="BQ155" s="648"/>
      <c r="BR155" s="648"/>
      <c r="BS155" s="648"/>
      <c r="BT155" s="648"/>
      <c r="BU155" s="648"/>
      <c r="BV155" s="648"/>
      <c r="BW155" s="648"/>
      <c r="BX155" s="649"/>
      <c r="BY155" s="707"/>
      <c r="BZ155" s="708"/>
      <c r="CA155" s="708"/>
      <c r="CB155" s="708"/>
      <c r="CC155" s="708"/>
      <c r="CD155" s="708"/>
      <c r="CE155" s="708"/>
      <c r="CF155" s="708"/>
      <c r="CG155" s="708"/>
      <c r="CH155" s="708"/>
      <c r="CI155" s="708"/>
      <c r="CJ155" s="708"/>
      <c r="CK155" s="708"/>
      <c r="CL155" s="708"/>
      <c r="CM155" s="708"/>
      <c r="CN155" s="708"/>
      <c r="CO155" s="708"/>
      <c r="CP155" s="709"/>
      <c r="ES155" s="647"/>
      <c r="ET155" s="648"/>
      <c r="EU155" s="649"/>
      <c r="EV155" s="647"/>
      <c r="EW155" s="648"/>
      <c r="EX155" s="648"/>
      <c r="EY155" s="648"/>
      <c r="EZ155" s="648"/>
      <c r="FA155" s="648"/>
      <c r="FB155" s="648"/>
      <c r="FC155" s="648"/>
      <c r="FD155" s="648"/>
      <c r="FE155" s="648"/>
      <c r="FF155" s="648"/>
      <c r="FG155" s="648"/>
      <c r="FH155" s="648"/>
      <c r="FI155" s="648"/>
      <c r="FJ155" s="648"/>
      <c r="FK155" s="648"/>
      <c r="FL155" s="649"/>
      <c r="FM155" s="682"/>
      <c r="FN155" s="683"/>
      <c r="FO155" s="683"/>
      <c r="FP155" s="683"/>
      <c r="FQ155" s="683"/>
      <c r="FR155" s="683"/>
      <c r="FS155" s="683"/>
      <c r="FT155" s="683"/>
      <c r="FU155" s="683"/>
      <c r="FV155" s="683"/>
      <c r="FW155" s="683"/>
      <c r="FX155" s="683"/>
      <c r="FY155" s="683"/>
      <c r="FZ155" s="683"/>
      <c r="GA155" s="683"/>
      <c r="GB155" s="683"/>
      <c r="GC155" s="683"/>
      <c r="GD155" s="683"/>
      <c r="GE155" s="683"/>
      <c r="GF155" s="683"/>
      <c r="GG155" s="683"/>
      <c r="GH155" s="683"/>
      <c r="GI155" s="683"/>
      <c r="GJ155" s="683"/>
      <c r="GK155" s="683"/>
      <c r="GL155" s="684"/>
    </row>
    <row r="156" spans="4:194" ht="3" customHeight="1">
      <c r="D156" s="650"/>
      <c r="E156" s="651"/>
      <c r="F156" s="651"/>
      <c r="G156" s="651"/>
      <c r="H156" s="651"/>
      <c r="I156" s="651"/>
      <c r="J156" s="651"/>
      <c r="K156" s="651"/>
      <c r="L156" s="651"/>
      <c r="M156" s="652"/>
      <c r="N156" s="650"/>
      <c r="O156" s="651"/>
      <c r="P156" s="651"/>
      <c r="Q156" s="651"/>
      <c r="R156" s="651"/>
      <c r="S156" s="651"/>
      <c r="T156" s="651"/>
      <c r="U156" s="651"/>
      <c r="V156" s="651"/>
      <c r="W156" s="652"/>
      <c r="X156" s="650"/>
      <c r="Y156" s="651"/>
      <c r="Z156" s="651"/>
      <c r="AA156" s="651"/>
      <c r="AB156" s="651"/>
      <c r="AC156" s="651"/>
      <c r="AD156" s="652"/>
      <c r="AE156" s="691"/>
      <c r="AF156" s="692"/>
      <c r="AG156" s="692"/>
      <c r="AH156" s="692"/>
      <c r="AI156" s="692"/>
      <c r="AJ156" s="692"/>
      <c r="AK156" s="692"/>
      <c r="AL156" s="692"/>
      <c r="AM156" s="692"/>
      <c r="AN156" s="692"/>
      <c r="AO156" s="693"/>
      <c r="AP156" s="650"/>
      <c r="AQ156" s="651"/>
      <c r="AR156" s="651"/>
      <c r="AS156" s="651"/>
      <c r="AT156" s="651"/>
      <c r="AU156" s="651"/>
      <c r="AV156" s="651"/>
      <c r="AW156" s="651"/>
      <c r="AX156" s="651"/>
      <c r="AY156" s="651"/>
      <c r="AZ156" s="651"/>
      <c r="BA156" s="651"/>
      <c r="BB156" s="651"/>
      <c r="BC156" s="651"/>
      <c r="BD156" s="651"/>
      <c r="BE156" s="651"/>
      <c r="BF156" s="652"/>
      <c r="BG156" s="650"/>
      <c r="BH156" s="651"/>
      <c r="BI156" s="651"/>
      <c r="BJ156" s="651"/>
      <c r="BK156" s="651"/>
      <c r="BL156" s="651"/>
      <c r="BM156" s="651"/>
      <c r="BN156" s="651"/>
      <c r="BO156" s="651"/>
      <c r="BP156" s="651"/>
      <c r="BQ156" s="651"/>
      <c r="BR156" s="651"/>
      <c r="BS156" s="651"/>
      <c r="BT156" s="651"/>
      <c r="BU156" s="651"/>
      <c r="BV156" s="651"/>
      <c r="BW156" s="651"/>
      <c r="BX156" s="652"/>
      <c r="BY156" s="710"/>
      <c r="BZ156" s="711"/>
      <c r="CA156" s="711"/>
      <c r="CB156" s="711"/>
      <c r="CC156" s="711"/>
      <c r="CD156" s="711"/>
      <c r="CE156" s="711"/>
      <c r="CF156" s="711"/>
      <c r="CG156" s="711"/>
      <c r="CH156" s="711"/>
      <c r="CI156" s="711"/>
      <c r="CJ156" s="711"/>
      <c r="CK156" s="711"/>
      <c r="CL156" s="711"/>
      <c r="CM156" s="711"/>
      <c r="CN156" s="711"/>
      <c r="CO156" s="711"/>
      <c r="CP156" s="712"/>
      <c r="ES156" s="647"/>
      <c r="ET156" s="648"/>
      <c r="EU156" s="649"/>
      <c r="EV156" s="650"/>
      <c r="EW156" s="651"/>
      <c r="EX156" s="651"/>
      <c r="EY156" s="651"/>
      <c r="EZ156" s="651"/>
      <c r="FA156" s="651"/>
      <c r="FB156" s="651"/>
      <c r="FC156" s="651"/>
      <c r="FD156" s="651"/>
      <c r="FE156" s="651"/>
      <c r="FF156" s="651"/>
      <c r="FG156" s="651"/>
      <c r="FH156" s="651"/>
      <c r="FI156" s="651"/>
      <c r="FJ156" s="651"/>
      <c r="FK156" s="651"/>
      <c r="FL156" s="652"/>
      <c r="FM156" s="685"/>
      <c r="FN156" s="686"/>
      <c r="FO156" s="686"/>
      <c r="FP156" s="686"/>
      <c r="FQ156" s="686"/>
      <c r="FR156" s="686"/>
      <c r="FS156" s="686"/>
      <c r="FT156" s="686"/>
      <c r="FU156" s="686"/>
      <c r="FV156" s="686"/>
      <c r="FW156" s="686"/>
      <c r="FX156" s="686"/>
      <c r="FY156" s="686"/>
      <c r="FZ156" s="686"/>
      <c r="GA156" s="686"/>
      <c r="GB156" s="686"/>
      <c r="GC156" s="686"/>
      <c r="GD156" s="686"/>
      <c r="GE156" s="686"/>
      <c r="GF156" s="686"/>
      <c r="GG156" s="686"/>
      <c r="GH156" s="686"/>
      <c r="GI156" s="686"/>
      <c r="GJ156" s="686"/>
      <c r="GK156" s="686"/>
      <c r="GL156" s="687"/>
    </row>
    <row r="157" spans="4:194" ht="3" customHeight="1">
      <c r="ES157" s="647"/>
      <c r="ET157" s="648"/>
      <c r="EU157" s="649"/>
      <c r="EV157" s="662" t="s">
        <v>270</v>
      </c>
      <c r="EW157" s="645"/>
      <c r="EX157" s="645"/>
      <c r="EY157" s="645"/>
      <c r="EZ157" s="645"/>
      <c r="FA157" s="645"/>
      <c r="FB157" s="645"/>
      <c r="FC157" s="645"/>
      <c r="FD157" s="645"/>
      <c r="FE157" s="645"/>
      <c r="FF157" s="645"/>
      <c r="FG157" s="645"/>
      <c r="FH157" s="645"/>
      <c r="FI157" s="645"/>
      <c r="FJ157" s="645"/>
      <c r="FK157" s="645"/>
      <c r="FL157" s="646"/>
      <c r="FM157" s="679"/>
      <c r="FN157" s="680"/>
      <c r="FO157" s="680"/>
      <c r="FP157" s="680"/>
      <c r="FQ157" s="680"/>
      <c r="FR157" s="680"/>
      <c r="FS157" s="680"/>
      <c r="FT157" s="680"/>
      <c r="FU157" s="680"/>
      <c r="FV157" s="680"/>
      <c r="FW157" s="680"/>
      <c r="FX157" s="680"/>
      <c r="FY157" s="680"/>
      <c r="FZ157" s="680"/>
      <c r="GA157" s="680"/>
      <c r="GB157" s="680"/>
      <c r="GC157" s="680"/>
      <c r="GD157" s="680"/>
      <c r="GE157" s="680"/>
      <c r="GF157" s="680"/>
      <c r="GG157" s="680"/>
      <c r="GH157" s="680"/>
      <c r="GI157" s="680"/>
      <c r="GJ157" s="680"/>
      <c r="GK157" s="680"/>
      <c r="GL157" s="681"/>
    </row>
    <row r="158" spans="4:194" ht="3" customHeight="1">
      <c r="D158" s="644" t="s">
        <v>246</v>
      </c>
      <c r="E158" s="645"/>
      <c r="F158" s="645"/>
      <c r="G158" s="645"/>
      <c r="H158" s="645"/>
      <c r="I158" s="645"/>
      <c r="J158" s="645"/>
      <c r="K158" s="645"/>
      <c r="L158" s="645"/>
      <c r="M158" s="646"/>
      <c r="N158" s="669" t="str">
        <f>工事情報入力!C18</f>
        <v>建設課　事業第●グループ　▲▲　▲▲</v>
      </c>
      <c r="O158" s="670"/>
      <c r="P158" s="670"/>
      <c r="Q158" s="670"/>
      <c r="R158" s="670"/>
      <c r="S158" s="670"/>
      <c r="T158" s="670"/>
      <c r="U158" s="670"/>
      <c r="V158" s="670"/>
      <c r="W158" s="670"/>
      <c r="X158" s="670"/>
      <c r="Y158" s="670"/>
      <c r="Z158" s="670"/>
      <c r="AA158" s="670"/>
      <c r="AB158" s="670"/>
      <c r="AC158" s="670"/>
      <c r="AD158" s="670"/>
      <c r="AE158" s="670"/>
      <c r="AF158" s="670"/>
      <c r="AG158" s="670"/>
      <c r="AH158" s="670"/>
      <c r="AI158" s="670"/>
      <c r="AJ158" s="670"/>
      <c r="AK158" s="670"/>
      <c r="AL158" s="670"/>
      <c r="AM158" s="670"/>
      <c r="AN158" s="670"/>
      <c r="AO158" s="670"/>
      <c r="AP158" s="670"/>
      <c r="AQ158" s="670"/>
      <c r="AR158" s="670"/>
      <c r="AS158" s="670"/>
      <c r="AT158" s="670"/>
      <c r="AU158" s="671"/>
      <c r="AV158" s="644" t="s">
        <v>247</v>
      </c>
      <c r="AW158" s="645"/>
      <c r="AX158" s="645"/>
      <c r="AY158" s="645"/>
      <c r="AZ158" s="645"/>
      <c r="BA158" s="645"/>
      <c r="BB158" s="645"/>
      <c r="BC158" s="645"/>
      <c r="BD158" s="645"/>
      <c r="BE158" s="645"/>
      <c r="BF158" s="645"/>
      <c r="BG158" s="646"/>
      <c r="BH158" s="679" t="s">
        <v>255</v>
      </c>
      <c r="BI158" s="680"/>
      <c r="BJ158" s="680"/>
      <c r="BK158" s="680"/>
      <c r="BL158" s="680"/>
      <c r="BM158" s="680"/>
      <c r="BN158" s="680"/>
      <c r="BO158" s="680"/>
      <c r="BP158" s="680"/>
      <c r="BQ158" s="680"/>
      <c r="BR158" s="680"/>
      <c r="BS158" s="680"/>
      <c r="BT158" s="680"/>
      <c r="BU158" s="680"/>
      <c r="BV158" s="680"/>
      <c r="BW158" s="680"/>
      <c r="BX158" s="680"/>
      <c r="BY158" s="680"/>
      <c r="BZ158" s="680"/>
      <c r="CA158" s="680"/>
      <c r="CB158" s="680"/>
      <c r="CC158" s="680"/>
      <c r="CD158" s="680"/>
      <c r="CE158" s="680"/>
      <c r="CF158" s="680"/>
      <c r="CG158" s="680"/>
      <c r="CH158" s="680"/>
      <c r="CI158" s="680"/>
      <c r="CJ158" s="680"/>
      <c r="CK158" s="680"/>
      <c r="CL158" s="680"/>
      <c r="CM158" s="680"/>
      <c r="CN158" s="680"/>
      <c r="CO158" s="680"/>
      <c r="CP158" s="681"/>
      <c r="ES158" s="647"/>
      <c r="ET158" s="648"/>
      <c r="EU158" s="649"/>
      <c r="EV158" s="647"/>
      <c r="EW158" s="648"/>
      <c r="EX158" s="648"/>
      <c r="EY158" s="648"/>
      <c r="EZ158" s="648"/>
      <c r="FA158" s="648"/>
      <c r="FB158" s="648"/>
      <c r="FC158" s="648"/>
      <c r="FD158" s="648"/>
      <c r="FE158" s="648"/>
      <c r="FF158" s="648"/>
      <c r="FG158" s="648"/>
      <c r="FH158" s="648"/>
      <c r="FI158" s="648"/>
      <c r="FJ158" s="648"/>
      <c r="FK158" s="648"/>
      <c r="FL158" s="649"/>
      <c r="FM158" s="682"/>
      <c r="FN158" s="683"/>
      <c r="FO158" s="683"/>
      <c r="FP158" s="683"/>
      <c r="FQ158" s="683"/>
      <c r="FR158" s="683"/>
      <c r="FS158" s="683"/>
      <c r="FT158" s="683"/>
      <c r="FU158" s="683"/>
      <c r="FV158" s="683"/>
      <c r="FW158" s="683"/>
      <c r="FX158" s="683"/>
      <c r="FY158" s="683"/>
      <c r="FZ158" s="683"/>
      <c r="GA158" s="683"/>
      <c r="GB158" s="683"/>
      <c r="GC158" s="683"/>
      <c r="GD158" s="683"/>
      <c r="GE158" s="683"/>
      <c r="GF158" s="683"/>
      <c r="GG158" s="683"/>
      <c r="GH158" s="683"/>
      <c r="GI158" s="683"/>
      <c r="GJ158" s="683"/>
      <c r="GK158" s="683"/>
      <c r="GL158" s="684"/>
    </row>
    <row r="159" spans="4:194" ht="3" customHeight="1">
      <c r="D159" s="647"/>
      <c r="E159" s="648"/>
      <c r="F159" s="648"/>
      <c r="G159" s="648"/>
      <c r="H159" s="648"/>
      <c r="I159" s="648"/>
      <c r="J159" s="648"/>
      <c r="K159" s="648"/>
      <c r="L159" s="648"/>
      <c r="M159" s="649"/>
      <c r="N159" s="672"/>
      <c r="O159" s="673"/>
      <c r="P159" s="673"/>
      <c r="Q159" s="673"/>
      <c r="R159" s="673"/>
      <c r="S159" s="673"/>
      <c r="T159" s="673"/>
      <c r="U159" s="673"/>
      <c r="V159" s="673"/>
      <c r="W159" s="673"/>
      <c r="X159" s="673"/>
      <c r="Y159" s="673"/>
      <c r="Z159" s="673"/>
      <c r="AA159" s="673"/>
      <c r="AB159" s="673"/>
      <c r="AC159" s="673"/>
      <c r="AD159" s="673"/>
      <c r="AE159" s="673"/>
      <c r="AF159" s="673"/>
      <c r="AG159" s="673"/>
      <c r="AH159" s="673"/>
      <c r="AI159" s="673"/>
      <c r="AJ159" s="673"/>
      <c r="AK159" s="673"/>
      <c r="AL159" s="673"/>
      <c r="AM159" s="673"/>
      <c r="AN159" s="673"/>
      <c r="AO159" s="673"/>
      <c r="AP159" s="673"/>
      <c r="AQ159" s="673"/>
      <c r="AR159" s="673"/>
      <c r="AS159" s="673"/>
      <c r="AT159" s="673"/>
      <c r="AU159" s="674"/>
      <c r="AV159" s="647"/>
      <c r="AW159" s="648"/>
      <c r="AX159" s="648"/>
      <c r="AY159" s="648"/>
      <c r="AZ159" s="648"/>
      <c r="BA159" s="648"/>
      <c r="BB159" s="648"/>
      <c r="BC159" s="648"/>
      <c r="BD159" s="648"/>
      <c r="BE159" s="648"/>
      <c r="BF159" s="648"/>
      <c r="BG159" s="649"/>
      <c r="BH159" s="682"/>
      <c r="BI159" s="683"/>
      <c r="BJ159" s="683"/>
      <c r="BK159" s="683"/>
      <c r="BL159" s="683"/>
      <c r="BM159" s="683"/>
      <c r="BN159" s="683"/>
      <c r="BO159" s="683"/>
      <c r="BP159" s="683"/>
      <c r="BQ159" s="683"/>
      <c r="BR159" s="683"/>
      <c r="BS159" s="683"/>
      <c r="BT159" s="683"/>
      <c r="BU159" s="683"/>
      <c r="BV159" s="683"/>
      <c r="BW159" s="683"/>
      <c r="BX159" s="683"/>
      <c r="BY159" s="683"/>
      <c r="BZ159" s="683"/>
      <c r="CA159" s="683"/>
      <c r="CB159" s="683"/>
      <c r="CC159" s="683"/>
      <c r="CD159" s="683"/>
      <c r="CE159" s="683"/>
      <c r="CF159" s="683"/>
      <c r="CG159" s="683"/>
      <c r="CH159" s="683"/>
      <c r="CI159" s="683"/>
      <c r="CJ159" s="683"/>
      <c r="CK159" s="683"/>
      <c r="CL159" s="683"/>
      <c r="CM159" s="683"/>
      <c r="CN159" s="683"/>
      <c r="CO159" s="683"/>
      <c r="CP159" s="684"/>
      <c r="ES159" s="647"/>
      <c r="ET159" s="648"/>
      <c r="EU159" s="649"/>
      <c r="EV159" s="647"/>
      <c r="EW159" s="648"/>
      <c r="EX159" s="648"/>
      <c r="EY159" s="648"/>
      <c r="EZ159" s="648"/>
      <c r="FA159" s="648"/>
      <c r="FB159" s="648"/>
      <c r="FC159" s="648"/>
      <c r="FD159" s="648"/>
      <c r="FE159" s="648"/>
      <c r="FF159" s="648"/>
      <c r="FG159" s="648"/>
      <c r="FH159" s="648"/>
      <c r="FI159" s="648"/>
      <c r="FJ159" s="648"/>
      <c r="FK159" s="648"/>
      <c r="FL159" s="649"/>
      <c r="FM159" s="682"/>
      <c r="FN159" s="683"/>
      <c r="FO159" s="683"/>
      <c r="FP159" s="683"/>
      <c r="FQ159" s="683"/>
      <c r="FR159" s="683"/>
      <c r="FS159" s="683"/>
      <c r="FT159" s="683"/>
      <c r="FU159" s="683"/>
      <c r="FV159" s="683"/>
      <c r="FW159" s="683"/>
      <c r="FX159" s="683"/>
      <c r="FY159" s="683"/>
      <c r="FZ159" s="683"/>
      <c r="GA159" s="683"/>
      <c r="GB159" s="683"/>
      <c r="GC159" s="683"/>
      <c r="GD159" s="683"/>
      <c r="GE159" s="683"/>
      <c r="GF159" s="683"/>
      <c r="GG159" s="683"/>
      <c r="GH159" s="683"/>
      <c r="GI159" s="683"/>
      <c r="GJ159" s="683"/>
      <c r="GK159" s="683"/>
      <c r="GL159" s="684"/>
    </row>
    <row r="160" spans="4:194" ht="3" customHeight="1">
      <c r="D160" s="647"/>
      <c r="E160" s="648"/>
      <c r="F160" s="648"/>
      <c r="G160" s="648"/>
      <c r="H160" s="648"/>
      <c r="I160" s="648"/>
      <c r="J160" s="648"/>
      <c r="K160" s="648"/>
      <c r="L160" s="648"/>
      <c r="M160" s="649"/>
      <c r="N160" s="672"/>
      <c r="O160" s="673"/>
      <c r="P160" s="673"/>
      <c r="Q160" s="673"/>
      <c r="R160" s="673"/>
      <c r="S160" s="673"/>
      <c r="T160" s="673"/>
      <c r="U160" s="673"/>
      <c r="V160" s="673"/>
      <c r="W160" s="673"/>
      <c r="X160" s="673"/>
      <c r="Y160" s="673"/>
      <c r="Z160" s="673"/>
      <c r="AA160" s="673"/>
      <c r="AB160" s="673"/>
      <c r="AC160" s="673"/>
      <c r="AD160" s="673"/>
      <c r="AE160" s="673"/>
      <c r="AF160" s="673"/>
      <c r="AG160" s="673"/>
      <c r="AH160" s="673"/>
      <c r="AI160" s="673"/>
      <c r="AJ160" s="673"/>
      <c r="AK160" s="673"/>
      <c r="AL160" s="673"/>
      <c r="AM160" s="673"/>
      <c r="AN160" s="673"/>
      <c r="AO160" s="673"/>
      <c r="AP160" s="673"/>
      <c r="AQ160" s="673"/>
      <c r="AR160" s="673"/>
      <c r="AS160" s="673"/>
      <c r="AT160" s="673"/>
      <c r="AU160" s="674"/>
      <c r="AV160" s="647"/>
      <c r="AW160" s="648"/>
      <c r="AX160" s="648"/>
      <c r="AY160" s="648"/>
      <c r="AZ160" s="648"/>
      <c r="BA160" s="648"/>
      <c r="BB160" s="648"/>
      <c r="BC160" s="648"/>
      <c r="BD160" s="648"/>
      <c r="BE160" s="648"/>
      <c r="BF160" s="648"/>
      <c r="BG160" s="649"/>
      <c r="BH160" s="682"/>
      <c r="BI160" s="683"/>
      <c r="BJ160" s="683"/>
      <c r="BK160" s="683"/>
      <c r="BL160" s="683"/>
      <c r="BM160" s="683"/>
      <c r="BN160" s="683"/>
      <c r="BO160" s="683"/>
      <c r="BP160" s="683"/>
      <c r="BQ160" s="683"/>
      <c r="BR160" s="683"/>
      <c r="BS160" s="683"/>
      <c r="BT160" s="683"/>
      <c r="BU160" s="683"/>
      <c r="BV160" s="683"/>
      <c r="BW160" s="683"/>
      <c r="BX160" s="683"/>
      <c r="BY160" s="683"/>
      <c r="BZ160" s="683"/>
      <c r="CA160" s="683"/>
      <c r="CB160" s="683"/>
      <c r="CC160" s="683"/>
      <c r="CD160" s="683"/>
      <c r="CE160" s="683"/>
      <c r="CF160" s="683"/>
      <c r="CG160" s="683"/>
      <c r="CH160" s="683"/>
      <c r="CI160" s="683"/>
      <c r="CJ160" s="683"/>
      <c r="CK160" s="683"/>
      <c r="CL160" s="683"/>
      <c r="CM160" s="683"/>
      <c r="CN160" s="683"/>
      <c r="CO160" s="683"/>
      <c r="CP160" s="684"/>
      <c r="ES160" s="647"/>
      <c r="ET160" s="648"/>
      <c r="EU160" s="649"/>
      <c r="EV160" s="647"/>
      <c r="EW160" s="648"/>
      <c r="EX160" s="648"/>
      <c r="EY160" s="648"/>
      <c r="EZ160" s="648"/>
      <c r="FA160" s="648"/>
      <c r="FB160" s="648"/>
      <c r="FC160" s="648"/>
      <c r="FD160" s="648"/>
      <c r="FE160" s="648"/>
      <c r="FF160" s="648"/>
      <c r="FG160" s="648"/>
      <c r="FH160" s="648"/>
      <c r="FI160" s="648"/>
      <c r="FJ160" s="648"/>
      <c r="FK160" s="648"/>
      <c r="FL160" s="649"/>
      <c r="FM160" s="682"/>
      <c r="FN160" s="683"/>
      <c r="FO160" s="683"/>
      <c r="FP160" s="683"/>
      <c r="FQ160" s="683"/>
      <c r="FR160" s="683"/>
      <c r="FS160" s="683"/>
      <c r="FT160" s="683"/>
      <c r="FU160" s="683"/>
      <c r="FV160" s="683"/>
      <c r="FW160" s="683"/>
      <c r="FX160" s="683"/>
      <c r="FY160" s="683"/>
      <c r="FZ160" s="683"/>
      <c r="GA160" s="683"/>
      <c r="GB160" s="683"/>
      <c r="GC160" s="683"/>
      <c r="GD160" s="683"/>
      <c r="GE160" s="683"/>
      <c r="GF160" s="683"/>
      <c r="GG160" s="683"/>
      <c r="GH160" s="683"/>
      <c r="GI160" s="683"/>
      <c r="GJ160" s="683"/>
      <c r="GK160" s="683"/>
      <c r="GL160" s="684"/>
    </row>
    <row r="161" spans="4:194" ht="3" customHeight="1">
      <c r="D161" s="647"/>
      <c r="E161" s="648"/>
      <c r="F161" s="648"/>
      <c r="G161" s="648"/>
      <c r="H161" s="648"/>
      <c r="I161" s="648"/>
      <c r="J161" s="648"/>
      <c r="K161" s="648"/>
      <c r="L161" s="648"/>
      <c r="M161" s="649"/>
      <c r="N161" s="672"/>
      <c r="O161" s="673"/>
      <c r="P161" s="673"/>
      <c r="Q161" s="673"/>
      <c r="R161" s="673"/>
      <c r="S161" s="673"/>
      <c r="T161" s="673"/>
      <c r="U161" s="673"/>
      <c r="V161" s="673"/>
      <c r="W161" s="673"/>
      <c r="X161" s="673"/>
      <c r="Y161" s="673"/>
      <c r="Z161" s="673"/>
      <c r="AA161" s="673"/>
      <c r="AB161" s="673"/>
      <c r="AC161" s="673"/>
      <c r="AD161" s="673"/>
      <c r="AE161" s="673"/>
      <c r="AF161" s="673"/>
      <c r="AG161" s="673"/>
      <c r="AH161" s="673"/>
      <c r="AI161" s="673"/>
      <c r="AJ161" s="673"/>
      <c r="AK161" s="673"/>
      <c r="AL161" s="673"/>
      <c r="AM161" s="673"/>
      <c r="AN161" s="673"/>
      <c r="AO161" s="673"/>
      <c r="AP161" s="673"/>
      <c r="AQ161" s="673"/>
      <c r="AR161" s="673"/>
      <c r="AS161" s="673"/>
      <c r="AT161" s="673"/>
      <c r="AU161" s="674"/>
      <c r="AV161" s="647"/>
      <c r="AW161" s="648"/>
      <c r="AX161" s="648"/>
      <c r="AY161" s="648"/>
      <c r="AZ161" s="648"/>
      <c r="BA161" s="648"/>
      <c r="BB161" s="648"/>
      <c r="BC161" s="648"/>
      <c r="BD161" s="648"/>
      <c r="BE161" s="648"/>
      <c r="BF161" s="648"/>
      <c r="BG161" s="649"/>
      <c r="BH161" s="682"/>
      <c r="BI161" s="683"/>
      <c r="BJ161" s="683"/>
      <c r="BK161" s="683"/>
      <c r="BL161" s="683"/>
      <c r="BM161" s="683"/>
      <c r="BN161" s="683"/>
      <c r="BO161" s="683"/>
      <c r="BP161" s="683"/>
      <c r="BQ161" s="683"/>
      <c r="BR161" s="683"/>
      <c r="BS161" s="683"/>
      <c r="BT161" s="683"/>
      <c r="BU161" s="683"/>
      <c r="BV161" s="683"/>
      <c r="BW161" s="683"/>
      <c r="BX161" s="683"/>
      <c r="BY161" s="683"/>
      <c r="BZ161" s="683"/>
      <c r="CA161" s="683"/>
      <c r="CB161" s="683"/>
      <c r="CC161" s="683"/>
      <c r="CD161" s="683"/>
      <c r="CE161" s="683"/>
      <c r="CF161" s="683"/>
      <c r="CG161" s="683"/>
      <c r="CH161" s="683"/>
      <c r="CI161" s="683"/>
      <c r="CJ161" s="683"/>
      <c r="CK161" s="683"/>
      <c r="CL161" s="683"/>
      <c r="CM161" s="683"/>
      <c r="CN161" s="683"/>
      <c r="CO161" s="683"/>
      <c r="CP161" s="684"/>
      <c r="ES161" s="647"/>
      <c r="ET161" s="648"/>
      <c r="EU161" s="649"/>
      <c r="EV161" s="647"/>
      <c r="EW161" s="648"/>
      <c r="EX161" s="648"/>
      <c r="EY161" s="648"/>
      <c r="EZ161" s="648"/>
      <c r="FA161" s="648"/>
      <c r="FB161" s="648"/>
      <c r="FC161" s="648"/>
      <c r="FD161" s="648"/>
      <c r="FE161" s="648"/>
      <c r="FF161" s="648"/>
      <c r="FG161" s="648"/>
      <c r="FH161" s="648"/>
      <c r="FI161" s="648"/>
      <c r="FJ161" s="648"/>
      <c r="FK161" s="648"/>
      <c r="FL161" s="649"/>
      <c r="FM161" s="682"/>
      <c r="FN161" s="683"/>
      <c r="FO161" s="683"/>
      <c r="FP161" s="683"/>
      <c r="FQ161" s="683"/>
      <c r="FR161" s="683"/>
      <c r="FS161" s="683"/>
      <c r="FT161" s="683"/>
      <c r="FU161" s="683"/>
      <c r="FV161" s="683"/>
      <c r="FW161" s="683"/>
      <c r="FX161" s="683"/>
      <c r="FY161" s="683"/>
      <c r="FZ161" s="683"/>
      <c r="GA161" s="683"/>
      <c r="GB161" s="683"/>
      <c r="GC161" s="683"/>
      <c r="GD161" s="683"/>
      <c r="GE161" s="683"/>
      <c r="GF161" s="683"/>
      <c r="GG161" s="683"/>
      <c r="GH161" s="683"/>
      <c r="GI161" s="683"/>
      <c r="GJ161" s="683"/>
      <c r="GK161" s="683"/>
      <c r="GL161" s="684"/>
    </row>
    <row r="162" spans="4:194" ht="3" customHeight="1">
      <c r="D162" s="647"/>
      <c r="E162" s="648"/>
      <c r="F162" s="648"/>
      <c r="G162" s="648"/>
      <c r="H162" s="648"/>
      <c r="I162" s="648"/>
      <c r="J162" s="648"/>
      <c r="K162" s="648"/>
      <c r="L162" s="648"/>
      <c r="M162" s="649"/>
      <c r="N162" s="672"/>
      <c r="O162" s="673"/>
      <c r="P162" s="673"/>
      <c r="Q162" s="673"/>
      <c r="R162" s="673"/>
      <c r="S162" s="673"/>
      <c r="T162" s="673"/>
      <c r="U162" s="673"/>
      <c r="V162" s="673"/>
      <c r="W162" s="673"/>
      <c r="X162" s="673"/>
      <c r="Y162" s="673"/>
      <c r="Z162" s="673"/>
      <c r="AA162" s="673"/>
      <c r="AB162" s="673"/>
      <c r="AC162" s="673"/>
      <c r="AD162" s="673"/>
      <c r="AE162" s="673"/>
      <c r="AF162" s="673"/>
      <c r="AG162" s="673"/>
      <c r="AH162" s="673"/>
      <c r="AI162" s="673"/>
      <c r="AJ162" s="673"/>
      <c r="AK162" s="673"/>
      <c r="AL162" s="673"/>
      <c r="AM162" s="673"/>
      <c r="AN162" s="673"/>
      <c r="AO162" s="673"/>
      <c r="AP162" s="673"/>
      <c r="AQ162" s="673"/>
      <c r="AR162" s="673"/>
      <c r="AS162" s="673"/>
      <c r="AT162" s="673"/>
      <c r="AU162" s="674"/>
      <c r="AV162" s="647"/>
      <c r="AW162" s="648"/>
      <c r="AX162" s="648"/>
      <c r="AY162" s="648"/>
      <c r="AZ162" s="648"/>
      <c r="BA162" s="648"/>
      <c r="BB162" s="648"/>
      <c r="BC162" s="648"/>
      <c r="BD162" s="648"/>
      <c r="BE162" s="648"/>
      <c r="BF162" s="648"/>
      <c r="BG162" s="649"/>
      <c r="BH162" s="682"/>
      <c r="BI162" s="683"/>
      <c r="BJ162" s="683"/>
      <c r="BK162" s="683"/>
      <c r="BL162" s="683"/>
      <c r="BM162" s="683"/>
      <c r="BN162" s="683"/>
      <c r="BO162" s="683"/>
      <c r="BP162" s="683"/>
      <c r="BQ162" s="683"/>
      <c r="BR162" s="683"/>
      <c r="BS162" s="683"/>
      <c r="BT162" s="683"/>
      <c r="BU162" s="683"/>
      <c r="BV162" s="683"/>
      <c r="BW162" s="683"/>
      <c r="BX162" s="683"/>
      <c r="BY162" s="683"/>
      <c r="BZ162" s="683"/>
      <c r="CA162" s="683"/>
      <c r="CB162" s="683"/>
      <c r="CC162" s="683"/>
      <c r="CD162" s="683"/>
      <c r="CE162" s="683"/>
      <c r="CF162" s="683"/>
      <c r="CG162" s="683"/>
      <c r="CH162" s="683"/>
      <c r="CI162" s="683"/>
      <c r="CJ162" s="683"/>
      <c r="CK162" s="683"/>
      <c r="CL162" s="683"/>
      <c r="CM162" s="683"/>
      <c r="CN162" s="683"/>
      <c r="CO162" s="683"/>
      <c r="CP162" s="684"/>
      <c r="ES162" s="647"/>
      <c r="ET162" s="648"/>
      <c r="EU162" s="649"/>
      <c r="EV162" s="647"/>
      <c r="EW162" s="648"/>
      <c r="EX162" s="648"/>
      <c r="EY162" s="648"/>
      <c r="EZ162" s="648"/>
      <c r="FA162" s="648"/>
      <c r="FB162" s="648"/>
      <c r="FC162" s="648"/>
      <c r="FD162" s="648"/>
      <c r="FE162" s="648"/>
      <c r="FF162" s="648"/>
      <c r="FG162" s="648"/>
      <c r="FH162" s="648"/>
      <c r="FI162" s="648"/>
      <c r="FJ162" s="648"/>
      <c r="FK162" s="648"/>
      <c r="FL162" s="649"/>
      <c r="FM162" s="682"/>
      <c r="FN162" s="683"/>
      <c r="FO162" s="683"/>
      <c r="FP162" s="683"/>
      <c r="FQ162" s="683"/>
      <c r="FR162" s="683"/>
      <c r="FS162" s="683"/>
      <c r="FT162" s="683"/>
      <c r="FU162" s="683"/>
      <c r="FV162" s="683"/>
      <c r="FW162" s="683"/>
      <c r="FX162" s="683"/>
      <c r="FY162" s="683"/>
      <c r="FZ162" s="683"/>
      <c r="GA162" s="683"/>
      <c r="GB162" s="683"/>
      <c r="GC162" s="683"/>
      <c r="GD162" s="683"/>
      <c r="GE162" s="683"/>
      <c r="GF162" s="683"/>
      <c r="GG162" s="683"/>
      <c r="GH162" s="683"/>
      <c r="GI162" s="683"/>
      <c r="GJ162" s="683"/>
      <c r="GK162" s="683"/>
      <c r="GL162" s="684"/>
    </row>
    <row r="163" spans="4:194" ht="3" customHeight="1">
      <c r="D163" s="647"/>
      <c r="E163" s="648"/>
      <c r="F163" s="648"/>
      <c r="G163" s="648"/>
      <c r="H163" s="648"/>
      <c r="I163" s="648"/>
      <c r="J163" s="648"/>
      <c r="K163" s="648"/>
      <c r="L163" s="648"/>
      <c r="M163" s="649"/>
      <c r="N163" s="672"/>
      <c r="O163" s="673"/>
      <c r="P163" s="673"/>
      <c r="Q163" s="673"/>
      <c r="R163" s="673"/>
      <c r="S163" s="673"/>
      <c r="T163" s="673"/>
      <c r="U163" s="673"/>
      <c r="V163" s="673"/>
      <c r="W163" s="673"/>
      <c r="X163" s="673"/>
      <c r="Y163" s="673"/>
      <c r="Z163" s="673"/>
      <c r="AA163" s="673"/>
      <c r="AB163" s="673"/>
      <c r="AC163" s="673"/>
      <c r="AD163" s="673"/>
      <c r="AE163" s="673"/>
      <c r="AF163" s="673"/>
      <c r="AG163" s="673"/>
      <c r="AH163" s="673"/>
      <c r="AI163" s="673"/>
      <c r="AJ163" s="673"/>
      <c r="AK163" s="673"/>
      <c r="AL163" s="673"/>
      <c r="AM163" s="673"/>
      <c r="AN163" s="673"/>
      <c r="AO163" s="673"/>
      <c r="AP163" s="673"/>
      <c r="AQ163" s="673"/>
      <c r="AR163" s="673"/>
      <c r="AS163" s="673"/>
      <c r="AT163" s="673"/>
      <c r="AU163" s="674"/>
      <c r="AV163" s="647"/>
      <c r="AW163" s="648"/>
      <c r="AX163" s="648"/>
      <c r="AY163" s="648"/>
      <c r="AZ163" s="648"/>
      <c r="BA163" s="648"/>
      <c r="BB163" s="648"/>
      <c r="BC163" s="648"/>
      <c r="BD163" s="648"/>
      <c r="BE163" s="648"/>
      <c r="BF163" s="648"/>
      <c r="BG163" s="649"/>
      <c r="BH163" s="682"/>
      <c r="BI163" s="683"/>
      <c r="BJ163" s="683"/>
      <c r="BK163" s="683"/>
      <c r="BL163" s="683"/>
      <c r="BM163" s="683"/>
      <c r="BN163" s="683"/>
      <c r="BO163" s="683"/>
      <c r="BP163" s="683"/>
      <c r="BQ163" s="683"/>
      <c r="BR163" s="683"/>
      <c r="BS163" s="683"/>
      <c r="BT163" s="683"/>
      <c r="BU163" s="683"/>
      <c r="BV163" s="683"/>
      <c r="BW163" s="683"/>
      <c r="BX163" s="683"/>
      <c r="BY163" s="683"/>
      <c r="BZ163" s="683"/>
      <c r="CA163" s="683"/>
      <c r="CB163" s="683"/>
      <c r="CC163" s="683"/>
      <c r="CD163" s="683"/>
      <c r="CE163" s="683"/>
      <c r="CF163" s="683"/>
      <c r="CG163" s="683"/>
      <c r="CH163" s="683"/>
      <c r="CI163" s="683"/>
      <c r="CJ163" s="683"/>
      <c r="CK163" s="683"/>
      <c r="CL163" s="683"/>
      <c r="CM163" s="683"/>
      <c r="CN163" s="683"/>
      <c r="CO163" s="683"/>
      <c r="CP163" s="684"/>
      <c r="ES163" s="647"/>
      <c r="ET163" s="648"/>
      <c r="EU163" s="649"/>
      <c r="EV163" s="647"/>
      <c r="EW163" s="648"/>
      <c r="EX163" s="648"/>
      <c r="EY163" s="648"/>
      <c r="EZ163" s="648"/>
      <c r="FA163" s="648"/>
      <c r="FB163" s="648"/>
      <c r="FC163" s="648"/>
      <c r="FD163" s="648"/>
      <c r="FE163" s="648"/>
      <c r="FF163" s="648"/>
      <c r="FG163" s="648"/>
      <c r="FH163" s="648"/>
      <c r="FI163" s="648"/>
      <c r="FJ163" s="648"/>
      <c r="FK163" s="648"/>
      <c r="FL163" s="649"/>
      <c r="FM163" s="682"/>
      <c r="FN163" s="683"/>
      <c r="FO163" s="683"/>
      <c r="FP163" s="683"/>
      <c r="FQ163" s="683"/>
      <c r="FR163" s="683"/>
      <c r="FS163" s="683"/>
      <c r="FT163" s="683"/>
      <c r="FU163" s="683"/>
      <c r="FV163" s="683"/>
      <c r="FW163" s="683"/>
      <c r="FX163" s="683"/>
      <c r="FY163" s="683"/>
      <c r="FZ163" s="683"/>
      <c r="GA163" s="683"/>
      <c r="GB163" s="683"/>
      <c r="GC163" s="683"/>
      <c r="GD163" s="683"/>
      <c r="GE163" s="683"/>
      <c r="GF163" s="683"/>
      <c r="GG163" s="683"/>
      <c r="GH163" s="683"/>
      <c r="GI163" s="683"/>
      <c r="GJ163" s="683"/>
      <c r="GK163" s="683"/>
      <c r="GL163" s="684"/>
    </row>
    <row r="164" spans="4:194" ht="3" customHeight="1">
      <c r="D164" s="647"/>
      <c r="E164" s="648"/>
      <c r="F164" s="648"/>
      <c r="G164" s="648"/>
      <c r="H164" s="648"/>
      <c r="I164" s="648"/>
      <c r="J164" s="648"/>
      <c r="K164" s="648"/>
      <c r="L164" s="648"/>
      <c r="M164" s="649"/>
      <c r="N164" s="672"/>
      <c r="O164" s="673"/>
      <c r="P164" s="673"/>
      <c r="Q164" s="673"/>
      <c r="R164" s="673"/>
      <c r="S164" s="673"/>
      <c r="T164" s="673"/>
      <c r="U164" s="673"/>
      <c r="V164" s="673"/>
      <c r="W164" s="673"/>
      <c r="X164" s="673"/>
      <c r="Y164" s="673"/>
      <c r="Z164" s="673"/>
      <c r="AA164" s="673"/>
      <c r="AB164" s="673"/>
      <c r="AC164" s="673"/>
      <c r="AD164" s="673"/>
      <c r="AE164" s="673"/>
      <c r="AF164" s="673"/>
      <c r="AG164" s="673"/>
      <c r="AH164" s="673"/>
      <c r="AI164" s="673"/>
      <c r="AJ164" s="673"/>
      <c r="AK164" s="673"/>
      <c r="AL164" s="673"/>
      <c r="AM164" s="673"/>
      <c r="AN164" s="673"/>
      <c r="AO164" s="673"/>
      <c r="AP164" s="673"/>
      <c r="AQ164" s="673"/>
      <c r="AR164" s="673"/>
      <c r="AS164" s="673"/>
      <c r="AT164" s="673"/>
      <c r="AU164" s="674"/>
      <c r="AV164" s="647"/>
      <c r="AW164" s="648"/>
      <c r="AX164" s="648"/>
      <c r="AY164" s="648"/>
      <c r="AZ164" s="648"/>
      <c r="BA164" s="648"/>
      <c r="BB164" s="648"/>
      <c r="BC164" s="648"/>
      <c r="BD164" s="648"/>
      <c r="BE164" s="648"/>
      <c r="BF164" s="648"/>
      <c r="BG164" s="649"/>
      <c r="BH164" s="682"/>
      <c r="BI164" s="683"/>
      <c r="BJ164" s="683"/>
      <c r="BK164" s="683"/>
      <c r="BL164" s="683"/>
      <c r="BM164" s="683"/>
      <c r="BN164" s="683"/>
      <c r="BO164" s="683"/>
      <c r="BP164" s="683"/>
      <c r="BQ164" s="683"/>
      <c r="BR164" s="683"/>
      <c r="BS164" s="683"/>
      <c r="BT164" s="683"/>
      <c r="BU164" s="683"/>
      <c r="BV164" s="683"/>
      <c r="BW164" s="683"/>
      <c r="BX164" s="683"/>
      <c r="BY164" s="683"/>
      <c r="BZ164" s="683"/>
      <c r="CA164" s="683"/>
      <c r="CB164" s="683"/>
      <c r="CC164" s="683"/>
      <c r="CD164" s="683"/>
      <c r="CE164" s="683"/>
      <c r="CF164" s="683"/>
      <c r="CG164" s="683"/>
      <c r="CH164" s="683"/>
      <c r="CI164" s="683"/>
      <c r="CJ164" s="683"/>
      <c r="CK164" s="683"/>
      <c r="CL164" s="683"/>
      <c r="CM164" s="683"/>
      <c r="CN164" s="683"/>
      <c r="CO164" s="683"/>
      <c r="CP164" s="684"/>
      <c r="ES164" s="650"/>
      <c r="ET164" s="651"/>
      <c r="EU164" s="652"/>
      <c r="EV164" s="650"/>
      <c r="EW164" s="651"/>
      <c r="EX164" s="651"/>
      <c r="EY164" s="651"/>
      <c r="EZ164" s="651"/>
      <c r="FA164" s="651"/>
      <c r="FB164" s="651"/>
      <c r="FC164" s="651"/>
      <c r="FD164" s="651"/>
      <c r="FE164" s="651"/>
      <c r="FF164" s="651"/>
      <c r="FG164" s="651"/>
      <c r="FH164" s="651"/>
      <c r="FI164" s="651"/>
      <c r="FJ164" s="651"/>
      <c r="FK164" s="651"/>
      <c r="FL164" s="652"/>
      <c r="FM164" s="685"/>
      <c r="FN164" s="686"/>
      <c r="FO164" s="686"/>
      <c r="FP164" s="686"/>
      <c r="FQ164" s="686"/>
      <c r="FR164" s="686"/>
      <c r="FS164" s="686"/>
      <c r="FT164" s="686"/>
      <c r="FU164" s="686"/>
      <c r="FV164" s="686"/>
      <c r="FW164" s="686"/>
      <c r="FX164" s="686"/>
      <c r="FY164" s="686"/>
      <c r="FZ164" s="686"/>
      <c r="GA164" s="686"/>
      <c r="GB164" s="686"/>
      <c r="GC164" s="686"/>
      <c r="GD164" s="686"/>
      <c r="GE164" s="686"/>
      <c r="GF164" s="686"/>
      <c r="GG164" s="686"/>
      <c r="GH164" s="686"/>
      <c r="GI164" s="686"/>
      <c r="GJ164" s="686"/>
      <c r="GK164" s="686"/>
      <c r="GL164" s="687"/>
    </row>
    <row r="165" spans="4:194" ht="3" customHeight="1">
      <c r="D165" s="650"/>
      <c r="E165" s="651"/>
      <c r="F165" s="651"/>
      <c r="G165" s="651"/>
      <c r="H165" s="651"/>
      <c r="I165" s="651"/>
      <c r="J165" s="651"/>
      <c r="K165" s="651"/>
      <c r="L165" s="651"/>
      <c r="M165" s="652"/>
      <c r="N165" s="675"/>
      <c r="O165" s="676"/>
      <c r="P165" s="676"/>
      <c r="Q165" s="676"/>
      <c r="R165" s="676"/>
      <c r="S165" s="676"/>
      <c r="T165" s="676"/>
      <c r="U165" s="676"/>
      <c r="V165" s="676"/>
      <c r="W165" s="676"/>
      <c r="X165" s="676"/>
      <c r="Y165" s="676"/>
      <c r="Z165" s="676"/>
      <c r="AA165" s="676"/>
      <c r="AB165" s="676"/>
      <c r="AC165" s="676"/>
      <c r="AD165" s="676"/>
      <c r="AE165" s="676"/>
      <c r="AF165" s="676"/>
      <c r="AG165" s="676"/>
      <c r="AH165" s="676"/>
      <c r="AI165" s="676"/>
      <c r="AJ165" s="676"/>
      <c r="AK165" s="676"/>
      <c r="AL165" s="676"/>
      <c r="AM165" s="676"/>
      <c r="AN165" s="676"/>
      <c r="AO165" s="676"/>
      <c r="AP165" s="676"/>
      <c r="AQ165" s="676"/>
      <c r="AR165" s="676"/>
      <c r="AS165" s="676"/>
      <c r="AT165" s="676"/>
      <c r="AU165" s="677"/>
      <c r="AV165" s="650"/>
      <c r="AW165" s="651"/>
      <c r="AX165" s="651"/>
      <c r="AY165" s="651"/>
      <c r="AZ165" s="651"/>
      <c r="BA165" s="651"/>
      <c r="BB165" s="651"/>
      <c r="BC165" s="651"/>
      <c r="BD165" s="651"/>
      <c r="BE165" s="651"/>
      <c r="BF165" s="651"/>
      <c r="BG165" s="652"/>
      <c r="BH165" s="685"/>
      <c r="BI165" s="686"/>
      <c r="BJ165" s="686"/>
      <c r="BK165" s="686"/>
      <c r="BL165" s="686"/>
      <c r="BM165" s="686"/>
      <c r="BN165" s="686"/>
      <c r="BO165" s="686"/>
      <c r="BP165" s="686"/>
      <c r="BQ165" s="686"/>
      <c r="BR165" s="686"/>
      <c r="BS165" s="686"/>
      <c r="BT165" s="686"/>
      <c r="BU165" s="686"/>
      <c r="BV165" s="686"/>
      <c r="BW165" s="686"/>
      <c r="BX165" s="686"/>
      <c r="BY165" s="686"/>
      <c r="BZ165" s="686"/>
      <c r="CA165" s="686"/>
      <c r="CB165" s="686"/>
      <c r="CC165" s="686"/>
      <c r="CD165" s="686"/>
      <c r="CE165" s="686"/>
      <c r="CF165" s="686"/>
      <c r="CG165" s="686"/>
      <c r="CH165" s="686"/>
      <c r="CI165" s="686"/>
      <c r="CJ165" s="686"/>
      <c r="CK165" s="686"/>
      <c r="CL165" s="686"/>
      <c r="CM165" s="686"/>
      <c r="CN165" s="686"/>
      <c r="CO165" s="686"/>
      <c r="CP165" s="687"/>
      <c r="ES165" s="490"/>
      <c r="ET165" s="490"/>
      <c r="EU165" s="490"/>
      <c r="EV165" s="490"/>
      <c r="EW165" s="490"/>
      <c r="EX165" s="490"/>
      <c r="EY165" s="490"/>
      <c r="EZ165" s="490"/>
      <c r="FA165" s="490"/>
      <c r="FB165" s="490"/>
      <c r="FC165" s="490"/>
      <c r="FD165" s="490"/>
      <c r="FE165" s="490"/>
      <c r="FF165" s="490"/>
      <c r="FG165" s="490"/>
      <c r="FH165" s="490"/>
      <c r="FI165" s="490"/>
      <c r="FJ165" s="490"/>
      <c r="FK165" s="490"/>
      <c r="FL165" s="490"/>
      <c r="FM165" s="490"/>
      <c r="FN165" s="490"/>
      <c r="FO165" s="490"/>
      <c r="FP165" s="490"/>
      <c r="FQ165" s="490"/>
      <c r="FR165" s="490"/>
      <c r="FS165" s="490"/>
      <c r="FT165" s="490"/>
      <c r="FU165" s="490"/>
      <c r="FV165" s="490"/>
      <c r="FW165" s="490"/>
      <c r="FX165" s="490"/>
      <c r="FY165" s="490"/>
      <c r="FZ165" s="490"/>
      <c r="GA165" s="490"/>
      <c r="GB165" s="490"/>
      <c r="GC165" s="490"/>
      <c r="GD165" s="490"/>
      <c r="GE165" s="490"/>
      <c r="GF165" s="490"/>
      <c r="GG165" s="490"/>
      <c r="GH165" s="490"/>
      <c r="GI165" s="490"/>
      <c r="GJ165" s="490"/>
      <c r="GK165" s="490"/>
      <c r="GL165" s="490"/>
    </row>
    <row r="166" spans="4:194" ht="3" customHeight="1">
      <c r="CZ166" s="644" t="s">
        <v>271</v>
      </c>
      <c r="DA166" s="645"/>
      <c r="DB166" s="645"/>
      <c r="DC166" s="645"/>
      <c r="DD166" s="645"/>
      <c r="DE166" s="645"/>
      <c r="DF166" s="645"/>
      <c r="DG166" s="645"/>
      <c r="DH166" s="645"/>
      <c r="DI166" s="645"/>
      <c r="DJ166" s="645"/>
      <c r="DK166" s="645"/>
      <c r="DL166" s="645"/>
      <c r="DM166" s="645"/>
      <c r="DN166" s="645"/>
      <c r="DO166" s="645"/>
      <c r="DP166" s="645"/>
      <c r="DQ166" s="645"/>
      <c r="DR166" s="646"/>
      <c r="DS166" s="807" t="str">
        <f>再下!$E$66</f>
        <v>有　・　無</v>
      </c>
      <c r="DT166" s="695"/>
      <c r="DU166" s="695"/>
      <c r="DV166" s="695"/>
      <c r="DW166" s="695"/>
      <c r="DX166" s="695"/>
      <c r="DY166" s="695"/>
      <c r="DZ166" s="695"/>
      <c r="EA166" s="695"/>
      <c r="EB166" s="695"/>
      <c r="EC166" s="695"/>
      <c r="ED166" s="695"/>
      <c r="EE166" s="695"/>
      <c r="EF166" s="695"/>
      <c r="EG166" s="695"/>
      <c r="EH166" s="695"/>
      <c r="EI166" s="695"/>
      <c r="EJ166" s="695"/>
      <c r="EK166" s="695"/>
      <c r="EL166" s="695"/>
      <c r="EM166" s="695"/>
      <c r="EN166" s="695"/>
      <c r="EO166" s="695"/>
      <c r="EP166" s="696"/>
      <c r="EQ166" s="644" t="s">
        <v>272</v>
      </c>
      <c r="ER166" s="645"/>
      <c r="ES166" s="645"/>
      <c r="ET166" s="645"/>
      <c r="EU166" s="645"/>
      <c r="EV166" s="645"/>
      <c r="EW166" s="645"/>
      <c r="EX166" s="645"/>
      <c r="EY166" s="645"/>
      <c r="EZ166" s="645"/>
      <c r="FA166" s="645"/>
      <c r="FB166" s="645"/>
      <c r="FC166" s="645"/>
      <c r="FD166" s="645"/>
      <c r="FE166" s="645"/>
      <c r="FF166" s="645"/>
      <c r="FG166" s="645"/>
      <c r="FH166" s="645"/>
      <c r="FI166" s="645"/>
      <c r="FJ166" s="645"/>
      <c r="FK166" s="645"/>
      <c r="FL166" s="646"/>
      <c r="FM166" s="807" t="str">
        <f>再下!$M$66</f>
        <v>有　・　無</v>
      </c>
      <c r="FN166" s="695"/>
      <c r="FO166" s="695"/>
      <c r="FP166" s="695"/>
      <c r="FQ166" s="695"/>
      <c r="FR166" s="695"/>
      <c r="FS166" s="695"/>
      <c r="FT166" s="695"/>
      <c r="FU166" s="695"/>
      <c r="FV166" s="695"/>
      <c r="FW166" s="695"/>
      <c r="FX166" s="695"/>
      <c r="FY166" s="695"/>
      <c r="FZ166" s="695"/>
      <c r="GA166" s="695"/>
      <c r="GB166" s="695"/>
      <c r="GC166" s="695"/>
      <c r="GD166" s="695"/>
      <c r="GE166" s="695"/>
      <c r="GF166" s="695"/>
      <c r="GG166" s="695"/>
      <c r="GH166" s="695"/>
      <c r="GI166" s="695"/>
      <c r="GJ166" s="695"/>
      <c r="GK166" s="695"/>
      <c r="GL166" s="696"/>
    </row>
    <row r="167" spans="4:194" ht="3" customHeight="1">
      <c r="D167" s="662" t="s">
        <v>248</v>
      </c>
      <c r="E167" s="645"/>
      <c r="F167" s="645"/>
      <c r="G167" s="645"/>
      <c r="H167" s="645"/>
      <c r="I167" s="645"/>
      <c r="J167" s="645"/>
      <c r="K167" s="645"/>
      <c r="L167" s="645"/>
      <c r="M167" s="646"/>
      <c r="N167" s="669" t="str">
        <f>工事情報入力!C19</f>
        <v>建設　太郎</v>
      </c>
      <c r="O167" s="670"/>
      <c r="P167" s="670"/>
      <c r="Q167" s="670"/>
      <c r="R167" s="670"/>
      <c r="S167" s="670"/>
      <c r="T167" s="670"/>
      <c r="U167" s="670"/>
      <c r="V167" s="670"/>
      <c r="W167" s="670"/>
      <c r="X167" s="670"/>
      <c r="Y167" s="670"/>
      <c r="Z167" s="670"/>
      <c r="AA167" s="670"/>
      <c r="AB167" s="670"/>
      <c r="AC167" s="670"/>
      <c r="AD167" s="670"/>
      <c r="AE167" s="670"/>
      <c r="AF167" s="670"/>
      <c r="AG167" s="670"/>
      <c r="AH167" s="670"/>
      <c r="AI167" s="670"/>
      <c r="AJ167" s="670"/>
      <c r="AK167" s="670"/>
      <c r="AL167" s="670"/>
      <c r="AM167" s="670"/>
      <c r="AN167" s="670"/>
      <c r="AO167" s="670"/>
      <c r="AP167" s="670"/>
      <c r="AQ167" s="670"/>
      <c r="AR167" s="670"/>
      <c r="AS167" s="670"/>
      <c r="AT167" s="670"/>
      <c r="AU167" s="671"/>
      <c r="AV167" s="644" t="s">
        <v>253</v>
      </c>
      <c r="AW167" s="645"/>
      <c r="AX167" s="645"/>
      <c r="AY167" s="645"/>
      <c r="AZ167" s="645"/>
      <c r="BA167" s="645"/>
      <c r="BB167" s="645"/>
      <c r="BC167" s="645"/>
      <c r="BD167" s="645"/>
      <c r="BE167" s="645"/>
      <c r="BF167" s="645"/>
      <c r="BG167" s="646"/>
      <c r="BH167" s="679" t="s">
        <v>255</v>
      </c>
      <c r="BI167" s="680"/>
      <c r="BJ167" s="680"/>
      <c r="BK167" s="680"/>
      <c r="BL167" s="680"/>
      <c r="BM167" s="680"/>
      <c r="BN167" s="680"/>
      <c r="BO167" s="680"/>
      <c r="BP167" s="680"/>
      <c r="BQ167" s="680"/>
      <c r="BR167" s="680"/>
      <c r="BS167" s="680"/>
      <c r="BT167" s="680"/>
      <c r="BU167" s="680"/>
      <c r="BV167" s="680"/>
      <c r="BW167" s="680"/>
      <c r="BX167" s="680"/>
      <c r="BY167" s="680"/>
      <c r="BZ167" s="680"/>
      <c r="CA167" s="680"/>
      <c r="CB167" s="680"/>
      <c r="CC167" s="680"/>
      <c r="CD167" s="680"/>
      <c r="CE167" s="680"/>
      <c r="CF167" s="680"/>
      <c r="CG167" s="680"/>
      <c r="CH167" s="680"/>
      <c r="CI167" s="680"/>
      <c r="CJ167" s="680"/>
      <c r="CK167" s="680"/>
      <c r="CL167" s="680"/>
      <c r="CM167" s="680"/>
      <c r="CN167" s="680"/>
      <c r="CO167" s="680"/>
      <c r="CP167" s="681"/>
      <c r="CZ167" s="647"/>
      <c r="DA167" s="648"/>
      <c r="DB167" s="648"/>
      <c r="DC167" s="648"/>
      <c r="DD167" s="648"/>
      <c r="DE167" s="648"/>
      <c r="DF167" s="648"/>
      <c r="DG167" s="648"/>
      <c r="DH167" s="648"/>
      <c r="DI167" s="648"/>
      <c r="DJ167" s="648"/>
      <c r="DK167" s="648"/>
      <c r="DL167" s="648"/>
      <c r="DM167" s="648"/>
      <c r="DN167" s="648"/>
      <c r="DO167" s="648"/>
      <c r="DP167" s="648"/>
      <c r="DQ167" s="648"/>
      <c r="DR167" s="649"/>
      <c r="DS167" s="697"/>
      <c r="DT167" s="698"/>
      <c r="DU167" s="698"/>
      <c r="DV167" s="698"/>
      <c r="DW167" s="698"/>
      <c r="DX167" s="698"/>
      <c r="DY167" s="698"/>
      <c r="DZ167" s="698"/>
      <c r="EA167" s="698"/>
      <c r="EB167" s="698"/>
      <c r="EC167" s="698"/>
      <c r="ED167" s="698"/>
      <c r="EE167" s="698"/>
      <c r="EF167" s="698"/>
      <c r="EG167" s="698"/>
      <c r="EH167" s="698"/>
      <c r="EI167" s="698"/>
      <c r="EJ167" s="698"/>
      <c r="EK167" s="698"/>
      <c r="EL167" s="698"/>
      <c r="EM167" s="698"/>
      <c r="EN167" s="698"/>
      <c r="EO167" s="698"/>
      <c r="EP167" s="699"/>
      <c r="EQ167" s="647"/>
      <c r="ER167" s="648"/>
      <c r="ES167" s="648"/>
      <c r="ET167" s="648"/>
      <c r="EU167" s="648"/>
      <c r="EV167" s="648"/>
      <c r="EW167" s="648"/>
      <c r="EX167" s="648"/>
      <c r="EY167" s="648"/>
      <c r="EZ167" s="648"/>
      <c r="FA167" s="648"/>
      <c r="FB167" s="648"/>
      <c r="FC167" s="648"/>
      <c r="FD167" s="648"/>
      <c r="FE167" s="648"/>
      <c r="FF167" s="648"/>
      <c r="FG167" s="648"/>
      <c r="FH167" s="648"/>
      <c r="FI167" s="648"/>
      <c r="FJ167" s="648"/>
      <c r="FK167" s="648"/>
      <c r="FL167" s="649"/>
      <c r="FM167" s="697"/>
      <c r="FN167" s="698"/>
      <c r="FO167" s="698"/>
      <c r="FP167" s="698"/>
      <c r="FQ167" s="698"/>
      <c r="FR167" s="698"/>
      <c r="FS167" s="698"/>
      <c r="FT167" s="698"/>
      <c r="FU167" s="698"/>
      <c r="FV167" s="698"/>
      <c r="FW167" s="698"/>
      <c r="FX167" s="698"/>
      <c r="FY167" s="698"/>
      <c r="FZ167" s="698"/>
      <c r="GA167" s="698"/>
      <c r="GB167" s="698"/>
      <c r="GC167" s="698"/>
      <c r="GD167" s="698"/>
      <c r="GE167" s="698"/>
      <c r="GF167" s="698"/>
      <c r="GG167" s="698"/>
      <c r="GH167" s="698"/>
      <c r="GI167" s="698"/>
      <c r="GJ167" s="698"/>
      <c r="GK167" s="698"/>
      <c r="GL167" s="699"/>
    </row>
    <row r="168" spans="4:194" ht="3" customHeight="1">
      <c r="D168" s="647"/>
      <c r="E168" s="648"/>
      <c r="F168" s="648"/>
      <c r="G168" s="648"/>
      <c r="H168" s="648"/>
      <c r="I168" s="648"/>
      <c r="J168" s="648"/>
      <c r="K168" s="648"/>
      <c r="L168" s="648"/>
      <c r="M168" s="649"/>
      <c r="N168" s="672"/>
      <c r="O168" s="673"/>
      <c r="P168" s="673"/>
      <c r="Q168" s="673"/>
      <c r="R168" s="673"/>
      <c r="S168" s="673"/>
      <c r="T168" s="673"/>
      <c r="U168" s="673"/>
      <c r="V168" s="673"/>
      <c r="W168" s="673"/>
      <c r="X168" s="673"/>
      <c r="Y168" s="673"/>
      <c r="Z168" s="673"/>
      <c r="AA168" s="673"/>
      <c r="AB168" s="673"/>
      <c r="AC168" s="673"/>
      <c r="AD168" s="673"/>
      <c r="AE168" s="673"/>
      <c r="AF168" s="673"/>
      <c r="AG168" s="673"/>
      <c r="AH168" s="673"/>
      <c r="AI168" s="673"/>
      <c r="AJ168" s="673"/>
      <c r="AK168" s="673"/>
      <c r="AL168" s="673"/>
      <c r="AM168" s="673"/>
      <c r="AN168" s="673"/>
      <c r="AO168" s="673"/>
      <c r="AP168" s="673"/>
      <c r="AQ168" s="673"/>
      <c r="AR168" s="673"/>
      <c r="AS168" s="673"/>
      <c r="AT168" s="673"/>
      <c r="AU168" s="674"/>
      <c r="AV168" s="647"/>
      <c r="AW168" s="648"/>
      <c r="AX168" s="648"/>
      <c r="AY168" s="648"/>
      <c r="AZ168" s="648"/>
      <c r="BA168" s="648"/>
      <c r="BB168" s="648"/>
      <c r="BC168" s="648"/>
      <c r="BD168" s="648"/>
      <c r="BE168" s="648"/>
      <c r="BF168" s="648"/>
      <c r="BG168" s="649"/>
      <c r="BH168" s="682"/>
      <c r="BI168" s="683"/>
      <c r="BJ168" s="683"/>
      <c r="BK168" s="683"/>
      <c r="BL168" s="683"/>
      <c r="BM168" s="683"/>
      <c r="BN168" s="683"/>
      <c r="BO168" s="683"/>
      <c r="BP168" s="683"/>
      <c r="BQ168" s="683"/>
      <c r="BR168" s="683"/>
      <c r="BS168" s="683"/>
      <c r="BT168" s="683"/>
      <c r="BU168" s="683"/>
      <c r="BV168" s="683"/>
      <c r="BW168" s="683"/>
      <c r="BX168" s="683"/>
      <c r="BY168" s="683"/>
      <c r="BZ168" s="683"/>
      <c r="CA168" s="683"/>
      <c r="CB168" s="683"/>
      <c r="CC168" s="683"/>
      <c r="CD168" s="683"/>
      <c r="CE168" s="683"/>
      <c r="CF168" s="683"/>
      <c r="CG168" s="683"/>
      <c r="CH168" s="683"/>
      <c r="CI168" s="683"/>
      <c r="CJ168" s="683"/>
      <c r="CK168" s="683"/>
      <c r="CL168" s="683"/>
      <c r="CM168" s="683"/>
      <c r="CN168" s="683"/>
      <c r="CO168" s="683"/>
      <c r="CP168" s="684"/>
      <c r="CZ168" s="647"/>
      <c r="DA168" s="648"/>
      <c r="DB168" s="648"/>
      <c r="DC168" s="648"/>
      <c r="DD168" s="648"/>
      <c r="DE168" s="648"/>
      <c r="DF168" s="648"/>
      <c r="DG168" s="648"/>
      <c r="DH168" s="648"/>
      <c r="DI168" s="648"/>
      <c r="DJ168" s="648"/>
      <c r="DK168" s="648"/>
      <c r="DL168" s="648"/>
      <c r="DM168" s="648"/>
      <c r="DN168" s="648"/>
      <c r="DO168" s="648"/>
      <c r="DP168" s="648"/>
      <c r="DQ168" s="648"/>
      <c r="DR168" s="649"/>
      <c r="DS168" s="697"/>
      <c r="DT168" s="698"/>
      <c r="DU168" s="698"/>
      <c r="DV168" s="698"/>
      <c r="DW168" s="698"/>
      <c r="DX168" s="698"/>
      <c r="DY168" s="698"/>
      <c r="DZ168" s="698"/>
      <c r="EA168" s="698"/>
      <c r="EB168" s="698"/>
      <c r="EC168" s="698"/>
      <c r="ED168" s="698"/>
      <c r="EE168" s="698"/>
      <c r="EF168" s="698"/>
      <c r="EG168" s="698"/>
      <c r="EH168" s="698"/>
      <c r="EI168" s="698"/>
      <c r="EJ168" s="698"/>
      <c r="EK168" s="698"/>
      <c r="EL168" s="698"/>
      <c r="EM168" s="698"/>
      <c r="EN168" s="698"/>
      <c r="EO168" s="698"/>
      <c r="EP168" s="699"/>
      <c r="EQ168" s="647"/>
      <c r="ER168" s="648"/>
      <c r="ES168" s="648"/>
      <c r="ET168" s="648"/>
      <c r="EU168" s="648"/>
      <c r="EV168" s="648"/>
      <c r="EW168" s="648"/>
      <c r="EX168" s="648"/>
      <c r="EY168" s="648"/>
      <c r="EZ168" s="648"/>
      <c r="FA168" s="648"/>
      <c r="FB168" s="648"/>
      <c r="FC168" s="648"/>
      <c r="FD168" s="648"/>
      <c r="FE168" s="648"/>
      <c r="FF168" s="648"/>
      <c r="FG168" s="648"/>
      <c r="FH168" s="648"/>
      <c r="FI168" s="648"/>
      <c r="FJ168" s="648"/>
      <c r="FK168" s="648"/>
      <c r="FL168" s="649"/>
      <c r="FM168" s="697"/>
      <c r="FN168" s="698"/>
      <c r="FO168" s="698"/>
      <c r="FP168" s="698"/>
      <c r="FQ168" s="698"/>
      <c r="FR168" s="698"/>
      <c r="FS168" s="698"/>
      <c r="FT168" s="698"/>
      <c r="FU168" s="698"/>
      <c r="FV168" s="698"/>
      <c r="FW168" s="698"/>
      <c r="FX168" s="698"/>
      <c r="FY168" s="698"/>
      <c r="FZ168" s="698"/>
      <c r="GA168" s="698"/>
      <c r="GB168" s="698"/>
      <c r="GC168" s="698"/>
      <c r="GD168" s="698"/>
      <c r="GE168" s="698"/>
      <c r="GF168" s="698"/>
      <c r="GG168" s="698"/>
      <c r="GH168" s="698"/>
      <c r="GI168" s="698"/>
      <c r="GJ168" s="698"/>
      <c r="GK168" s="698"/>
      <c r="GL168" s="699"/>
    </row>
    <row r="169" spans="4:194" ht="3" customHeight="1">
      <c r="D169" s="647"/>
      <c r="E169" s="648"/>
      <c r="F169" s="648"/>
      <c r="G169" s="648"/>
      <c r="H169" s="648"/>
      <c r="I169" s="648"/>
      <c r="J169" s="648"/>
      <c r="K169" s="648"/>
      <c r="L169" s="648"/>
      <c r="M169" s="649"/>
      <c r="N169" s="672"/>
      <c r="O169" s="673"/>
      <c r="P169" s="673"/>
      <c r="Q169" s="673"/>
      <c r="R169" s="673"/>
      <c r="S169" s="673"/>
      <c r="T169" s="673"/>
      <c r="U169" s="673"/>
      <c r="V169" s="673"/>
      <c r="W169" s="673"/>
      <c r="X169" s="673"/>
      <c r="Y169" s="673"/>
      <c r="Z169" s="673"/>
      <c r="AA169" s="673"/>
      <c r="AB169" s="673"/>
      <c r="AC169" s="673"/>
      <c r="AD169" s="673"/>
      <c r="AE169" s="673"/>
      <c r="AF169" s="673"/>
      <c r="AG169" s="673"/>
      <c r="AH169" s="673"/>
      <c r="AI169" s="673"/>
      <c r="AJ169" s="673"/>
      <c r="AK169" s="673"/>
      <c r="AL169" s="673"/>
      <c r="AM169" s="673"/>
      <c r="AN169" s="673"/>
      <c r="AO169" s="673"/>
      <c r="AP169" s="673"/>
      <c r="AQ169" s="673"/>
      <c r="AR169" s="673"/>
      <c r="AS169" s="673"/>
      <c r="AT169" s="673"/>
      <c r="AU169" s="674"/>
      <c r="AV169" s="647"/>
      <c r="AW169" s="648"/>
      <c r="AX169" s="648"/>
      <c r="AY169" s="648"/>
      <c r="AZ169" s="648"/>
      <c r="BA169" s="648"/>
      <c r="BB169" s="648"/>
      <c r="BC169" s="648"/>
      <c r="BD169" s="648"/>
      <c r="BE169" s="648"/>
      <c r="BF169" s="648"/>
      <c r="BG169" s="649"/>
      <c r="BH169" s="682"/>
      <c r="BI169" s="683"/>
      <c r="BJ169" s="683"/>
      <c r="BK169" s="683"/>
      <c r="BL169" s="683"/>
      <c r="BM169" s="683"/>
      <c r="BN169" s="683"/>
      <c r="BO169" s="683"/>
      <c r="BP169" s="683"/>
      <c r="BQ169" s="683"/>
      <c r="BR169" s="683"/>
      <c r="BS169" s="683"/>
      <c r="BT169" s="683"/>
      <c r="BU169" s="683"/>
      <c r="BV169" s="683"/>
      <c r="BW169" s="683"/>
      <c r="BX169" s="683"/>
      <c r="BY169" s="683"/>
      <c r="BZ169" s="683"/>
      <c r="CA169" s="683"/>
      <c r="CB169" s="683"/>
      <c r="CC169" s="683"/>
      <c r="CD169" s="683"/>
      <c r="CE169" s="683"/>
      <c r="CF169" s="683"/>
      <c r="CG169" s="683"/>
      <c r="CH169" s="683"/>
      <c r="CI169" s="683"/>
      <c r="CJ169" s="683"/>
      <c r="CK169" s="683"/>
      <c r="CL169" s="683"/>
      <c r="CM169" s="683"/>
      <c r="CN169" s="683"/>
      <c r="CO169" s="683"/>
      <c r="CP169" s="684"/>
      <c r="CZ169" s="647"/>
      <c r="DA169" s="648"/>
      <c r="DB169" s="648"/>
      <c r="DC169" s="648"/>
      <c r="DD169" s="648"/>
      <c r="DE169" s="648"/>
      <c r="DF169" s="648"/>
      <c r="DG169" s="648"/>
      <c r="DH169" s="648"/>
      <c r="DI169" s="648"/>
      <c r="DJ169" s="648"/>
      <c r="DK169" s="648"/>
      <c r="DL169" s="648"/>
      <c r="DM169" s="648"/>
      <c r="DN169" s="648"/>
      <c r="DO169" s="648"/>
      <c r="DP169" s="648"/>
      <c r="DQ169" s="648"/>
      <c r="DR169" s="649"/>
      <c r="DS169" s="697"/>
      <c r="DT169" s="698"/>
      <c r="DU169" s="698"/>
      <c r="DV169" s="698"/>
      <c r="DW169" s="698"/>
      <c r="DX169" s="698"/>
      <c r="DY169" s="698"/>
      <c r="DZ169" s="698"/>
      <c r="EA169" s="698"/>
      <c r="EB169" s="698"/>
      <c r="EC169" s="698"/>
      <c r="ED169" s="698"/>
      <c r="EE169" s="698"/>
      <c r="EF169" s="698"/>
      <c r="EG169" s="698"/>
      <c r="EH169" s="698"/>
      <c r="EI169" s="698"/>
      <c r="EJ169" s="698"/>
      <c r="EK169" s="698"/>
      <c r="EL169" s="698"/>
      <c r="EM169" s="698"/>
      <c r="EN169" s="698"/>
      <c r="EO169" s="698"/>
      <c r="EP169" s="699"/>
      <c r="EQ169" s="647"/>
      <c r="ER169" s="648"/>
      <c r="ES169" s="648"/>
      <c r="ET169" s="648"/>
      <c r="EU169" s="648"/>
      <c r="EV169" s="648"/>
      <c r="EW169" s="648"/>
      <c r="EX169" s="648"/>
      <c r="EY169" s="648"/>
      <c r="EZ169" s="648"/>
      <c r="FA169" s="648"/>
      <c r="FB169" s="648"/>
      <c r="FC169" s="648"/>
      <c r="FD169" s="648"/>
      <c r="FE169" s="648"/>
      <c r="FF169" s="648"/>
      <c r="FG169" s="648"/>
      <c r="FH169" s="648"/>
      <c r="FI169" s="648"/>
      <c r="FJ169" s="648"/>
      <c r="FK169" s="648"/>
      <c r="FL169" s="649"/>
      <c r="FM169" s="697"/>
      <c r="FN169" s="698"/>
      <c r="FO169" s="698"/>
      <c r="FP169" s="698"/>
      <c r="FQ169" s="698"/>
      <c r="FR169" s="698"/>
      <c r="FS169" s="698"/>
      <c r="FT169" s="698"/>
      <c r="FU169" s="698"/>
      <c r="FV169" s="698"/>
      <c r="FW169" s="698"/>
      <c r="FX169" s="698"/>
      <c r="FY169" s="698"/>
      <c r="FZ169" s="698"/>
      <c r="GA169" s="698"/>
      <c r="GB169" s="698"/>
      <c r="GC169" s="698"/>
      <c r="GD169" s="698"/>
      <c r="GE169" s="698"/>
      <c r="GF169" s="698"/>
      <c r="GG169" s="698"/>
      <c r="GH169" s="698"/>
      <c r="GI169" s="698"/>
      <c r="GJ169" s="698"/>
      <c r="GK169" s="698"/>
      <c r="GL169" s="699"/>
    </row>
    <row r="170" spans="4:194" ht="3" customHeight="1">
      <c r="D170" s="647"/>
      <c r="E170" s="648"/>
      <c r="F170" s="648"/>
      <c r="G170" s="648"/>
      <c r="H170" s="648"/>
      <c r="I170" s="648"/>
      <c r="J170" s="648"/>
      <c r="K170" s="648"/>
      <c r="L170" s="648"/>
      <c r="M170" s="649"/>
      <c r="N170" s="672"/>
      <c r="O170" s="673"/>
      <c r="P170" s="673"/>
      <c r="Q170" s="673"/>
      <c r="R170" s="673"/>
      <c r="S170" s="673"/>
      <c r="T170" s="673"/>
      <c r="U170" s="673"/>
      <c r="V170" s="673"/>
      <c r="W170" s="673"/>
      <c r="X170" s="673"/>
      <c r="Y170" s="673"/>
      <c r="Z170" s="673"/>
      <c r="AA170" s="673"/>
      <c r="AB170" s="673"/>
      <c r="AC170" s="673"/>
      <c r="AD170" s="673"/>
      <c r="AE170" s="673"/>
      <c r="AF170" s="673"/>
      <c r="AG170" s="673"/>
      <c r="AH170" s="673"/>
      <c r="AI170" s="673"/>
      <c r="AJ170" s="673"/>
      <c r="AK170" s="673"/>
      <c r="AL170" s="673"/>
      <c r="AM170" s="673"/>
      <c r="AN170" s="673"/>
      <c r="AO170" s="673"/>
      <c r="AP170" s="673"/>
      <c r="AQ170" s="673"/>
      <c r="AR170" s="673"/>
      <c r="AS170" s="673"/>
      <c r="AT170" s="673"/>
      <c r="AU170" s="674"/>
      <c r="AV170" s="647"/>
      <c r="AW170" s="648"/>
      <c r="AX170" s="648"/>
      <c r="AY170" s="648"/>
      <c r="AZ170" s="648"/>
      <c r="BA170" s="648"/>
      <c r="BB170" s="648"/>
      <c r="BC170" s="648"/>
      <c r="BD170" s="648"/>
      <c r="BE170" s="648"/>
      <c r="BF170" s="648"/>
      <c r="BG170" s="649"/>
      <c r="BH170" s="682"/>
      <c r="BI170" s="683"/>
      <c r="BJ170" s="683"/>
      <c r="BK170" s="683"/>
      <c r="BL170" s="683"/>
      <c r="BM170" s="683"/>
      <c r="BN170" s="683"/>
      <c r="BO170" s="683"/>
      <c r="BP170" s="683"/>
      <c r="BQ170" s="683"/>
      <c r="BR170" s="683"/>
      <c r="BS170" s="683"/>
      <c r="BT170" s="683"/>
      <c r="BU170" s="683"/>
      <c r="BV170" s="683"/>
      <c r="BW170" s="683"/>
      <c r="BX170" s="683"/>
      <c r="BY170" s="683"/>
      <c r="BZ170" s="683"/>
      <c r="CA170" s="683"/>
      <c r="CB170" s="683"/>
      <c r="CC170" s="683"/>
      <c r="CD170" s="683"/>
      <c r="CE170" s="683"/>
      <c r="CF170" s="683"/>
      <c r="CG170" s="683"/>
      <c r="CH170" s="683"/>
      <c r="CI170" s="683"/>
      <c r="CJ170" s="683"/>
      <c r="CK170" s="683"/>
      <c r="CL170" s="683"/>
      <c r="CM170" s="683"/>
      <c r="CN170" s="683"/>
      <c r="CO170" s="683"/>
      <c r="CP170" s="684"/>
      <c r="CZ170" s="647"/>
      <c r="DA170" s="648"/>
      <c r="DB170" s="648"/>
      <c r="DC170" s="648"/>
      <c r="DD170" s="648"/>
      <c r="DE170" s="648"/>
      <c r="DF170" s="648"/>
      <c r="DG170" s="648"/>
      <c r="DH170" s="648"/>
      <c r="DI170" s="648"/>
      <c r="DJ170" s="648"/>
      <c r="DK170" s="648"/>
      <c r="DL170" s="648"/>
      <c r="DM170" s="648"/>
      <c r="DN170" s="648"/>
      <c r="DO170" s="648"/>
      <c r="DP170" s="648"/>
      <c r="DQ170" s="648"/>
      <c r="DR170" s="649"/>
      <c r="DS170" s="697"/>
      <c r="DT170" s="698"/>
      <c r="DU170" s="698"/>
      <c r="DV170" s="698"/>
      <c r="DW170" s="698"/>
      <c r="DX170" s="698"/>
      <c r="DY170" s="698"/>
      <c r="DZ170" s="698"/>
      <c r="EA170" s="698"/>
      <c r="EB170" s="698"/>
      <c r="EC170" s="698"/>
      <c r="ED170" s="698"/>
      <c r="EE170" s="698"/>
      <c r="EF170" s="698"/>
      <c r="EG170" s="698"/>
      <c r="EH170" s="698"/>
      <c r="EI170" s="698"/>
      <c r="EJ170" s="698"/>
      <c r="EK170" s="698"/>
      <c r="EL170" s="698"/>
      <c r="EM170" s="698"/>
      <c r="EN170" s="698"/>
      <c r="EO170" s="698"/>
      <c r="EP170" s="699"/>
      <c r="EQ170" s="647"/>
      <c r="ER170" s="648"/>
      <c r="ES170" s="648"/>
      <c r="ET170" s="648"/>
      <c r="EU170" s="648"/>
      <c r="EV170" s="648"/>
      <c r="EW170" s="648"/>
      <c r="EX170" s="648"/>
      <c r="EY170" s="648"/>
      <c r="EZ170" s="648"/>
      <c r="FA170" s="648"/>
      <c r="FB170" s="648"/>
      <c r="FC170" s="648"/>
      <c r="FD170" s="648"/>
      <c r="FE170" s="648"/>
      <c r="FF170" s="648"/>
      <c r="FG170" s="648"/>
      <c r="FH170" s="648"/>
      <c r="FI170" s="648"/>
      <c r="FJ170" s="648"/>
      <c r="FK170" s="648"/>
      <c r="FL170" s="649"/>
      <c r="FM170" s="697"/>
      <c r="FN170" s="698"/>
      <c r="FO170" s="698"/>
      <c r="FP170" s="698"/>
      <c r="FQ170" s="698"/>
      <c r="FR170" s="698"/>
      <c r="FS170" s="698"/>
      <c r="FT170" s="698"/>
      <c r="FU170" s="698"/>
      <c r="FV170" s="698"/>
      <c r="FW170" s="698"/>
      <c r="FX170" s="698"/>
      <c r="FY170" s="698"/>
      <c r="FZ170" s="698"/>
      <c r="GA170" s="698"/>
      <c r="GB170" s="698"/>
      <c r="GC170" s="698"/>
      <c r="GD170" s="698"/>
      <c r="GE170" s="698"/>
      <c r="GF170" s="698"/>
      <c r="GG170" s="698"/>
      <c r="GH170" s="698"/>
      <c r="GI170" s="698"/>
      <c r="GJ170" s="698"/>
      <c r="GK170" s="698"/>
      <c r="GL170" s="699"/>
    </row>
    <row r="171" spans="4:194" ht="3" customHeight="1">
      <c r="D171" s="647"/>
      <c r="E171" s="648"/>
      <c r="F171" s="648"/>
      <c r="G171" s="648"/>
      <c r="H171" s="648"/>
      <c r="I171" s="648"/>
      <c r="J171" s="648"/>
      <c r="K171" s="648"/>
      <c r="L171" s="648"/>
      <c r="M171" s="649"/>
      <c r="N171" s="672"/>
      <c r="O171" s="673"/>
      <c r="P171" s="673"/>
      <c r="Q171" s="673"/>
      <c r="R171" s="673"/>
      <c r="S171" s="673"/>
      <c r="T171" s="673"/>
      <c r="U171" s="673"/>
      <c r="V171" s="673"/>
      <c r="W171" s="673"/>
      <c r="X171" s="673"/>
      <c r="Y171" s="673"/>
      <c r="Z171" s="673"/>
      <c r="AA171" s="673"/>
      <c r="AB171" s="673"/>
      <c r="AC171" s="673"/>
      <c r="AD171" s="673"/>
      <c r="AE171" s="673"/>
      <c r="AF171" s="673"/>
      <c r="AG171" s="673"/>
      <c r="AH171" s="673"/>
      <c r="AI171" s="673"/>
      <c r="AJ171" s="673"/>
      <c r="AK171" s="673"/>
      <c r="AL171" s="673"/>
      <c r="AM171" s="673"/>
      <c r="AN171" s="673"/>
      <c r="AO171" s="673"/>
      <c r="AP171" s="673"/>
      <c r="AQ171" s="673"/>
      <c r="AR171" s="673"/>
      <c r="AS171" s="673"/>
      <c r="AT171" s="673"/>
      <c r="AU171" s="674"/>
      <c r="AV171" s="647"/>
      <c r="AW171" s="648"/>
      <c r="AX171" s="648"/>
      <c r="AY171" s="648"/>
      <c r="AZ171" s="648"/>
      <c r="BA171" s="648"/>
      <c r="BB171" s="648"/>
      <c r="BC171" s="648"/>
      <c r="BD171" s="648"/>
      <c r="BE171" s="648"/>
      <c r="BF171" s="648"/>
      <c r="BG171" s="649"/>
      <c r="BH171" s="682"/>
      <c r="BI171" s="683"/>
      <c r="BJ171" s="683"/>
      <c r="BK171" s="683"/>
      <c r="BL171" s="683"/>
      <c r="BM171" s="683"/>
      <c r="BN171" s="683"/>
      <c r="BO171" s="683"/>
      <c r="BP171" s="683"/>
      <c r="BQ171" s="683"/>
      <c r="BR171" s="683"/>
      <c r="BS171" s="683"/>
      <c r="BT171" s="683"/>
      <c r="BU171" s="683"/>
      <c r="BV171" s="683"/>
      <c r="BW171" s="683"/>
      <c r="BX171" s="683"/>
      <c r="BY171" s="683"/>
      <c r="BZ171" s="683"/>
      <c r="CA171" s="683"/>
      <c r="CB171" s="683"/>
      <c r="CC171" s="683"/>
      <c r="CD171" s="683"/>
      <c r="CE171" s="683"/>
      <c r="CF171" s="683"/>
      <c r="CG171" s="683"/>
      <c r="CH171" s="683"/>
      <c r="CI171" s="683"/>
      <c r="CJ171" s="683"/>
      <c r="CK171" s="683"/>
      <c r="CL171" s="683"/>
      <c r="CM171" s="683"/>
      <c r="CN171" s="683"/>
      <c r="CO171" s="683"/>
      <c r="CP171" s="684"/>
      <c r="CZ171" s="647"/>
      <c r="DA171" s="648"/>
      <c r="DB171" s="648"/>
      <c r="DC171" s="648"/>
      <c r="DD171" s="648"/>
      <c r="DE171" s="648"/>
      <c r="DF171" s="648"/>
      <c r="DG171" s="648"/>
      <c r="DH171" s="648"/>
      <c r="DI171" s="648"/>
      <c r="DJ171" s="648"/>
      <c r="DK171" s="648"/>
      <c r="DL171" s="648"/>
      <c r="DM171" s="648"/>
      <c r="DN171" s="648"/>
      <c r="DO171" s="648"/>
      <c r="DP171" s="648"/>
      <c r="DQ171" s="648"/>
      <c r="DR171" s="649"/>
      <c r="DS171" s="697"/>
      <c r="DT171" s="698"/>
      <c r="DU171" s="698"/>
      <c r="DV171" s="698"/>
      <c r="DW171" s="698"/>
      <c r="DX171" s="698"/>
      <c r="DY171" s="698"/>
      <c r="DZ171" s="698"/>
      <c r="EA171" s="698"/>
      <c r="EB171" s="698"/>
      <c r="EC171" s="698"/>
      <c r="ED171" s="698"/>
      <c r="EE171" s="698"/>
      <c r="EF171" s="698"/>
      <c r="EG171" s="698"/>
      <c r="EH171" s="698"/>
      <c r="EI171" s="698"/>
      <c r="EJ171" s="698"/>
      <c r="EK171" s="698"/>
      <c r="EL171" s="698"/>
      <c r="EM171" s="698"/>
      <c r="EN171" s="698"/>
      <c r="EO171" s="698"/>
      <c r="EP171" s="699"/>
      <c r="EQ171" s="647"/>
      <c r="ER171" s="648"/>
      <c r="ES171" s="648"/>
      <c r="ET171" s="648"/>
      <c r="EU171" s="648"/>
      <c r="EV171" s="648"/>
      <c r="EW171" s="648"/>
      <c r="EX171" s="648"/>
      <c r="EY171" s="648"/>
      <c r="EZ171" s="648"/>
      <c r="FA171" s="648"/>
      <c r="FB171" s="648"/>
      <c r="FC171" s="648"/>
      <c r="FD171" s="648"/>
      <c r="FE171" s="648"/>
      <c r="FF171" s="648"/>
      <c r="FG171" s="648"/>
      <c r="FH171" s="648"/>
      <c r="FI171" s="648"/>
      <c r="FJ171" s="648"/>
      <c r="FK171" s="648"/>
      <c r="FL171" s="649"/>
      <c r="FM171" s="697"/>
      <c r="FN171" s="698"/>
      <c r="FO171" s="698"/>
      <c r="FP171" s="698"/>
      <c r="FQ171" s="698"/>
      <c r="FR171" s="698"/>
      <c r="FS171" s="698"/>
      <c r="FT171" s="698"/>
      <c r="FU171" s="698"/>
      <c r="FV171" s="698"/>
      <c r="FW171" s="698"/>
      <c r="FX171" s="698"/>
      <c r="FY171" s="698"/>
      <c r="FZ171" s="698"/>
      <c r="GA171" s="698"/>
      <c r="GB171" s="698"/>
      <c r="GC171" s="698"/>
      <c r="GD171" s="698"/>
      <c r="GE171" s="698"/>
      <c r="GF171" s="698"/>
      <c r="GG171" s="698"/>
      <c r="GH171" s="698"/>
      <c r="GI171" s="698"/>
      <c r="GJ171" s="698"/>
      <c r="GK171" s="698"/>
      <c r="GL171" s="699"/>
    </row>
    <row r="172" spans="4:194" ht="3" customHeight="1">
      <c r="D172" s="647"/>
      <c r="E172" s="648"/>
      <c r="F172" s="648"/>
      <c r="G172" s="648"/>
      <c r="H172" s="648"/>
      <c r="I172" s="648"/>
      <c r="J172" s="648"/>
      <c r="K172" s="648"/>
      <c r="L172" s="648"/>
      <c r="M172" s="649"/>
      <c r="N172" s="672"/>
      <c r="O172" s="673"/>
      <c r="P172" s="673"/>
      <c r="Q172" s="673"/>
      <c r="R172" s="673"/>
      <c r="S172" s="673"/>
      <c r="T172" s="673"/>
      <c r="U172" s="673"/>
      <c r="V172" s="673"/>
      <c r="W172" s="673"/>
      <c r="X172" s="673"/>
      <c r="Y172" s="673"/>
      <c r="Z172" s="673"/>
      <c r="AA172" s="673"/>
      <c r="AB172" s="673"/>
      <c r="AC172" s="673"/>
      <c r="AD172" s="673"/>
      <c r="AE172" s="673"/>
      <c r="AF172" s="673"/>
      <c r="AG172" s="673"/>
      <c r="AH172" s="673"/>
      <c r="AI172" s="673"/>
      <c r="AJ172" s="673"/>
      <c r="AK172" s="673"/>
      <c r="AL172" s="673"/>
      <c r="AM172" s="673"/>
      <c r="AN172" s="673"/>
      <c r="AO172" s="673"/>
      <c r="AP172" s="673"/>
      <c r="AQ172" s="673"/>
      <c r="AR172" s="673"/>
      <c r="AS172" s="673"/>
      <c r="AT172" s="673"/>
      <c r="AU172" s="674"/>
      <c r="AV172" s="647"/>
      <c r="AW172" s="648"/>
      <c r="AX172" s="648"/>
      <c r="AY172" s="648"/>
      <c r="AZ172" s="648"/>
      <c r="BA172" s="648"/>
      <c r="BB172" s="648"/>
      <c r="BC172" s="648"/>
      <c r="BD172" s="648"/>
      <c r="BE172" s="648"/>
      <c r="BF172" s="648"/>
      <c r="BG172" s="649"/>
      <c r="BH172" s="682"/>
      <c r="BI172" s="683"/>
      <c r="BJ172" s="683"/>
      <c r="BK172" s="683"/>
      <c r="BL172" s="683"/>
      <c r="BM172" s="683"/>
      <c r="BN172" s="683"/>
      <c r="BO172" s="683"/>
      <c r="BP172" s="683"/>
      <c r="BQ172" s="683"/>
      <c r="BR172" s="683"/>
      <c r="BS172" s="683"/>
      <c r="BT172" s="683"/>
      <c r="BU172" s="683"/>
      <c r="BV172" s="683"/>
      <c r="BW172" s="683"/>
      <c r="BX172" s="683"/>
      <c r="BY172" s="683"/>
      <c r="BZ172" s="683"/>
      <c r="CA172" s="683"/>
      <c r="CB172" s="683"/>
      <c r="CC172" s="683"/>
      <c r="CD172" s="683"/>
      <c r="CE172" s="683"/>
      <c r="CF172" s="683"/>
      <c r="CG172" s="683"/>
      <c r="CH172" s="683"/>
      <c r="CI172" s="683"/>
      <c r="CJ172" s="683"/>
      <c r="CK172" s="683"/>
      <c r="CL172" s="683"/>
      <c r="CM172" s="683"/>
      <c r="CN172" s="683"/>
      <c r="CO172" s="683"/>
      <c r="CP172" s="684"/>
      <c r="CZ172" s="647"/>
      <c r="DA172" s="648"/>
      <c r="DB172" s="648"/>
      <c r="DC172" s="648"/>
      <c r="DD172" s="648"/>
      <c r="DE172" s="648"/>
      <c r="DF172" s="648"/>
      <c r="DG172" s="648"/>
      <c r="DH172" s="648"/>
      <c r="DI172" s="648"/>
      <c r="DJ172" s="648"/>
      <c r="DK172" s="648"/>
      <c r="DL172" s="648"/>
      <c r="DM172" s="648"/>
      <c r="DN172" s="648"/>
      <c r="DO172" s="648"/>
      <c r="DP172" s="648"/>
      <c r="DQ172" s="648"/>
      <c r="DR172" s="649"/>
      <c r="DS172" s="697"/>
      <c r="DT172" s="698"/>
      <c r="DU172" s="698"/>
      <c r="DV172" s="698"/>
      <c r="DW172" s="698"/>
      <c r="DX172" s="698"/>
      <c r="DY172" s="698"/>
      <c r="DZ172" s="698"/>
      <c r="EA172" s="698"/>
      <c r="EB172" s="698"/>
      <c r="EC172" s="698"/>
      <c r="ED172" s="698"/>
      <c r="EE172" s="698"/>
      <c r="EF172" s="698"/>
      <c r="EG172" s="698"/>
      <c r="EH172" s="698"/>
      <c r="EI172" s="698"/>
      <c r="EJ172" s="698"/>
      <c r="EK172" s="698"/>
      <c r="EL172" s="698"/>
      <c r="EM172" s="698"/>
      <c r="EN172" s="698"/>
      <c r="EO172" s="698"/>
      <c r="EP172" s="699"/>
      <c r="EQ172" s="647"/>
      <c r="ER172" s="648"/>
      <c r="ES172" s="648"/>
      <c r="ET172" s="648"/>
      <c r="EU172" s="648"/>
      <c r="EV172" s="648"/>
      <c r="EW172" s="648"/>
      <c r="EX172" s="648"/>
      <c r="EY172" s="648"/>
      <c r="EZ172" s="648"/>
      <c r="FA172" s="648"/>
      <c r="FB172" s="648"/>
      <c r="FC172" s="648"/>
      <c r="FD172" s="648"/>
      <c r="FE172" s="648"/>
      <c r="FF172" s="648"/>
      <c r="FG172" s="648"/>
      <c r="FH172" s="648"/>
      <c r="FI172" s="648"/>
      <c r="FJ172" s="648"/>
      <c r="FK172" s="648"/>
      <c r="FL172" s="649"/>
      <c r="FM172" s="697"/>
      <c r="FN172" s="698"/>
      <c r="FO172" s="698"/>
      <c r="FP172" s="698"/>
      <c r="FQ172" s="698"/>
      <c r="FR172" s="698"/>
      <c r="FS172" s="698"/>
      <c r="FT172" s="698"/>
      <c r="FU172" s="698"/>
      <c r="FV172" s="698"/>
      <c r="FW172" s="698"/>
      <c r="FX172" s="698"/>
      <c r="FY172" s="698"/>
      <c r="FZ172" s="698"/>
      <c r="GA172" s="698"/>
      <c r="GB172" s="698"/>
      <c r="GC172" s="698"/>
      <c r="GD172" s="698"/>
      <c r="GE172" s="698"/>
      <c r="GF172" s="698"/>
      <c r="GG172" s="698"/>
      <c r="GH172" s="698"/>
      <c r="GI172" s="698"/>
      <c r="GJ172" s="698"/>
      <c r="GK172" s="698"/>
      <c r="GL172" s="699"/>
    </row>
    <row r="173" spans="4:194" ht="3" customHeight="1">
      <c r="D173" s="647"/>
      <c r="E173" s="648"/>
      <c r="F173" s="648"/>
      <c r="G173" s="648"/>
      <c r="H173" s="648"/>
      <c r="I173" s="648"/>
      <c r="J173" s="648"/>
      <c r="K173" s="648"/>
      <c r="L173" s="648"/>
      <c r="M173" s="649"/>
      <c r="N173" s="672"/>
      <c r="O173" s="673"/>
      <c r="P173" s="673"/>
      <c r="Q173" s="673"/>
      <c r="R173" s="673"/>
      <c r="S173" s="673"/>
      <c r="T173" s="673"/>
      <c r="U173" s="673"/>
      <c r="V173" s="673"/>
      <c r="W173" s="673"/>
      <c r="X173" s="673"/>
      <c r="Y173" s="673"/>
      <c r="Z173" s="673"/>
      <c r="AA173" s="673"/>
      <c r="AB173" s="673"/>
      <c r="AC173" s="673"/>
      <c r="AD173" s="673"/>
      <c r="AE173" s="673"/>
      <c r="AF173" s="673"/>
      <c r="AG173" s="673"/>
      <c r="AH173" s="673"/>
      <c r="AI173" s="673"/>
      <c r="AJ173" s="673"/>
      <c r="AK173" s="673"/>
      <c r="AL173" s="673"/>
      <c r="AM173" s="673"/>
      <c r="AN173" s="673"/>
      <c r="AO173" s="673"/>
      <c r="AP173" s="673"/>
      <c r="AQ173" s="673"/>
      <c r="AR173" s="673"/>
      <c r="AS173" s="673"/>
      <c r="AT173" s="673"/>
      <c r="AU173" s="674"/>
      <c r="AV173" s="647"/>
      <c r="AW173" s="648"/>
      <c r="AX173" s="648"/>
      <c r="AY173" s="648"/>
      <c r="AZ173" s="648"/>
      <c r="BA173" s="648"/>
      <c r="BB173" s="648"/>
      <c r="BC173" s="648"/>
      <c r="BD173" s="648"/>
      <c r="BE173" s="648"/>
      <c r="BF173" s="648"/>
      <c r="BG173" s="649"/>
      <c r="BH173" s="682"/>
      <c r="BI173" s="683"/>
      <c r="BJ173" s="683"/>
      <c r="BK173" s="683"/>
      <c r="BL173" s="683"/>
      <c r="BM173" s="683"/>
      <c r="BN173" s="683"/>
      <c r="BO173" s="683"/>
      <c r="BP173" s="683"/>
      <c r="BQ173" s="683"/>
      <c r="BR173" s="683"/>
      <c r="BS173" s="683"/>
      <c r="BT173" s="683"/>
      <c r="BU173" s="683"/>
      <c r="BV173" s="683"/>
      <c r="BW173" s="683"/>
      <c r="BX173" s="683"/>
      <c r="BY173" s="683"/>
      <c r="BZ173" s="683"/>
      <c r="CA173" s="683"/>
      <c r="CB173" s="683"/>
      <c r="CC173" s="683"/>
      <c r="CD173" s="683"/>
      <c r="CE173" s="683"/>
      <c r="CF173" s="683"/>
      <c r="CG173" s="683"/>
      <c r="CH173" s="683"/>
      <c r="CI173" s="683"/>
      <c r="CJ173" s="683"/>
      <c r="CK173" s="683"/>
      <c r="CL173" s="683"/>
      <c r="CM173" s="683"/>
      <c r="CN173" s="683"/>
      <c r="CO173" s="683"/>
      <c r="CP173" s="684"/>
      <c r="CZ173" s="647"/>
      <c r="DA173" s="648"/>
      <c r="DB173" s="648"/>
      <c r="DC173" s="648"/>
      <c r="DD173" s="648"/>
      <c r="DE173" s="648"/>
      <c r="DF173" s="648"/>
      <c r="DG173" s="648"/>
      <c r="DH173" s="648"/>
      <c r="DI173" s="648"/>
      <c r="DJ173" s="648"/>
      <c r="DK173" s="648"/>
      <c r="DL173" s="648"/>
      <c r="DM173" s="648"/>
      <c r="DN173" s="648"/>
      <c r="DO173" s="648"/>
      <c r="DP173" s="648"/>
      <c r="DQ173" s="648"/>
      <c r="DR173" s="649"/>
      <c r="DS173" s="697"/>
      <c r="DT173" s="698"/>
      <c r="DU173" s="698"/>
      <c r="DV173" s="698"/>
      <c r="DW173" s="698"/>
      <c r="DX173" s="698"/>
      <c r="DY173" s="698"/>
      <c r="DZ173" s="698"/>
      <c r="EA173" s="698"/>
      <c r="EB173" s="698"/>
      <c r="EC173" s="698"/>
      <c r="ED173" s="698"/>
      <c r="EE173" s="698"/>
      <c r="EF173" s="698"/>
      <c r="EG173" s="698"/>
      <c r="EH173" s="698"/>
      <c r="EI173" s="698"/>
      <c r="EJ173" s="698"/>
      <c r="EK173" s="698"/>
      <c r="EL173" s="698"/>
      <c r="EM173" s="698"/>
      <c r="EN173" s="698"/>
      <c r="EO173" s="698"/>
      <c r="EP173" s="699"/>
      <c r="EQ173" s="647"/>
      <c r="ER173" s="648"/>
      <c r="ES173" s="648"/>
      <c r="ET173" s="648"/>
      <c r="EU173" s="648"/>
      <c r="EV173" s="648"/>
      <c r="EW173" s="648"/>
      <c r="EX173" s="648"/>
      <c r="EY173" s="648"/>
      <c r="EZ173" s="648"/>
      <c r="FA173" s="648"/>
      <c r="FB173" s="648"/>
      <c r="FC173" s="648"/>
      <c r="FD173" s="648"/>
      <c r="FE173" s="648"/>
      <c r="FF173" s="648"/>
      <c r="FG173" s="648"/>
      <c r="FH173" s="648"/>
      <c r="FI173" s="648"/>
      <c r="FJ173" s="648"/>
      <c r="FK173" s="648"/>
      <c r="FL173" s="649"/>
      <c r="FM173" s="697"/>
      <c r="FN173" s="698"/>
      <c r="FO173" s="698"/>
      <c r="FP173" s="698"/>
      <c r="FQ173" s="698"/>
      <c r="FR173" s="698"/>
      <c r="FS173" s="698"/>
      <c r="FT173" s="698"/>
      <c r="FU173" s="698"/>
      <c r="FV173" s="698"/>
      <c r="FW173" s="698"/>
      <c r="FX173" s="698"/>
      <c r="FY173" s="698"/>
      <c r="FZ173" s="698"/>
      <c r="GA173" s="698"/>
      <c r="GB173" s="698"/>
      <c r="GC173" s="698"/>
      <c r="GD173" s="698"/>
      <c r="GE173" s="698"/>
      <c r="GF173" s="698"/>
      <c r="GG173" s="698"/>
      <c r="GH173" s="698"/>
      <c r="GI173" s="698"/>
      <c r="GJ173" s="698"/>
      <c r="GK173" s="698"/>
      <c r="GL173" s="699"/>
    </row>
    <row r="174" spans="4:194" ht="3" customHeight="1">
      <c r="D174" s="650"/>
      <c r="E174" s="651"/>
      <c r="F174" s="651"/>
      <c r="G174" s="651"/>
      <c r="H174" s="651"/>
      <c r="I174" s="651"/>
      <c r="J174" s="651"/>
      <c r="K174" s="651"/>
      <c r="L174" s="651"/>
      <c r="M174" s="652"/>
      <c r="N174" s="675"/>
      <c r="O174" s="676"/>
      <c r="P174" s="676"/>
      <c r="Q174" s="676"/>
      <c r="R174" s="676"/>
      <c r="S174" s="676"/>
      <c r="T174" s="676"/>
      <c r="U174" s="676"/>
      <c r="V174" s="676"/>
      <c r="W174" s="676"/>
      <c r="X174" s="676"/>
      <c r="Y174" s="676"/>
      <c r="Z174" s="676"/>
      <c r="AA174" s="676"/>
      <c r="AB174" s="676"/>
      <c r="AC174" s="676"/>
      <c r="AD174" s="676"/>
      <c r="AE174" s="676"/>
      <c r="AF174" s="676"/>
      <c r="AG174" s="676"/>
      <c r="AH174" s="676"/>
      <c r="AI174" s="676"/>
      <c r="AJ174" s="676"/>
      <c r="AK174" s="676"/>
      <c r="AL174" s="676"/>
      <c r="AM174" s="676"/>
      <c r="AN174" s="676"/>
      <c r="AO174" s="676"/>
      <c r="AP174" s="676"/>
      <c r="AQ174" s="676"/>
      <c r="AR174" s="676"/>
      <c r="AS174" s="676"/>
      <c r="AT174" s="676"/>
      <c r="AU174" s="677"/>
      <c r="AV174" s="650"/>
      <c r="AW174" s="651"/>
      <c r="AX174" s="651"/>
      <c r="AY174" s="651"/>
      <c r="AZ174" s="651"/>
      <c r="BA174" s="651"/>
      <c r="BB174" s="651"/>
      <c r="BC174" s="651"/>
      <c r="BD174" s="651"/>
      <c r="BE174" s="651"/>
      <c r="BF174" s="651"/>
      <c r="BG174" s="652"/>
      <c r="BH174" s="685"/>
      <c r="BI174" s="686"/>
      <c r="BJ174" s="686"/>
      <c r="BK174" s="686"/>
      <c r="BL174" s="686"/>
      <c r="BM174" s="686"/>
      <c r="BN174" s="686"/>
      <c r="BO174" s="686"/>
      <c r="BP174" s="686"/>
      <c r="BQ174" s="686"/>
      <c r="BR174" s="686"/>
      <c r="BS174" s="686"/>
      <c r="BT174" s="686"/>
      <c r="BU174" s="686"/>
      <c r="BV174" s="686"/>
      <c r="BW174" s="686"/>
      <c r="BX174" s="686"/>
      <c r="BY174" s="686"/>
      <c r="BZ174" s="686"/>
      <c r="CA174" s="686"/>
      <c r="CB174" s="686"/>
      <c r="CC174" s="686"/>
      <c r="CD174" s="686"/>
      <c r="CE174" s="686"/>
      <c r="CF174" s="686"/>
      <c r="CG174" s="686"/>
      <c r="CH174" s="686"/>
      <c r="CI174" s="686"/>
      <c r="CJ174" s="686"/>
      <c r="CK174" s="686"/>
      <c r="CL174" s="686"/>
      <c r="CM174" s="686"/>
      <c r="CN174" s="686"/>
      <c r="CO174" s="686"/>
      <c r="CP174" s="687"/>
      <c r="CZ174" s="647"/>
      <c r="DA174" s="648"/>
      <c r="DB174" s="648"/>
      <c r="DC174" s="648"/>
      <c r="DD174" s="648"/>
      <c r="DE174" s="648"/>
      <c r="DF174" s="648"/>
      <c r="DG174" s="648"/>
      <c r="DH174" s="648"/>
      <c r="DI174" s="648"/>
      <c r="DJ174" s="648"/>
      <c r="DK174" s="648"/>
      <c r="DL174" s="648"/>
      <c r="DM174" s="648"/>
      <c r="DN174" s="648"/>
      <c r="DO174" s="648"/>
      <c r="DP174" s="648"/>
      <c r="DQ174" s="648"/>
      <c r="DR174" s="649"/>
      <c r="DS174" s="697"/>
      <c r="DT174" s="698"/>
      <c r="DU174" s="698"/>
      <c r="DV174" s="698"/>
      <c r="DW174" s="698"/>
      <c r="DX174" s="698"/>
      <c r="DY174" s="698"/>
      <c r="DZ174" s="698"/>
      <c r="EA174" s="698"/>
      <c r="EB174" s="698"/>
      <c r="EC174" s="698"/>
      <c r="ED174" s="698"/>
      <c r="EE174" s="698"/>
      <c r="EF174" s="698"/>
      <c r="EG174" s="698"/>
      <c r="EH174" s="698"/>
      <c r="EI174" s="698"/>
      <c r="EJ174" s="698"/>
      <c r="EK174" s="698"/>
      <c r="EL174" s="698"/>
      <c r="EM174" s="698"/>
      <c r="EN174" s="698"/>
      <c r="EO174" s="698"/>
      <c r="EP174" s="699"/>
      <c r="EQ174" s="647"/>
      <c r="ER174" s="648"/>
      <c r="ES174" s="648"/>
      <c r="ET174" s="648"/>
      <c r="EU174" s="648"/>
      <c r="EV174" s="648"/>
      <c r="EW174" s="648"/>
      <c r="EX174" s="648"/>
      <c r="EY174" s="648"/>
      <c r="EZ174" s="648"/>
      <c r="FA174" s="648"/>
      <c r="FB174" s="648"/>
      <c r="FC174" s="648"/>
      <c r="FD174" s="648"/>
      <c r="FE174" s="648"/>
      <c r="FF174" s="648"/>
      <c r="FG174" s="648"/>
      <c r="FH174" s="648"/>
      <c r="FI174" s="648"/>
      <c r="FJ174" s="648"/>
      <c r="FK174" s="648"/>
      <c r="FL174" s="649"/>
      <c r="FM174" s="697"/>
      <c r="FN174" s="698"/>
      <c r="FO174" s="698"/>
      <c r="FP174" s="698"/>
      <c r="FQ174" s="698"/>
      <c r="FR174" s="698"/>
      <c r="FS174" s="698"/>
      <c r="FT174" s="698"/>
      <c r="FU174" s="698"/>
      <c r="FV174" s="698"/>
      <c r="FW174" s="698"/>
      <c r="FX174" s="698"/>
      <c r="FY174" s="698"/>
      <c r="FZ174" s="698"/>
      <c r="GA174" s="698"/>
      <c r="GB174" s="698"/>
      <c r="GC174" s="698"/>
      <c r="GD174" s="698"/>
      <c r="GE174" s="698"/>
      <c r="GF174" s="698"/>
      <c r="GG174" s="698"/>
      <c r="GH174" s="698"/>
      <c r="GI174" s="698"/>
      <c r="GJ174" s="698"/>
      <c r="GK174" s="698"/>
      <c r="GL174" s="699"/>
    </row>
    <row r="175" spans="4:194" ht="3" customHeight="1">
      <c r="D175" s="644" t="s">
        <v>250</v>
      </c>
      <c r="E175" s="645"/>
      <c r="F175" s="645"/>
      <c r="G175" s="645"/>
      <c r="H175" s="645"/>
      <c r="I175" s="645"/>
      <c r="J175" s="645"/>
      <c r="K175" s="645"/>
      <c r="L175" s="645"/>
      <c r="M175" s="646"/>
      <c r="N175" s="669" t="str">
        <f>工事情報入力!C10</f>
        <v>建設　太郎</v>
      </c>
      <c r="O175" s="670"/>
      <c r="P175" s="670"/>
      <c r="Q175" s="670"/>
      <c r="R175" s="670"/>
      <c r="S175" s="670"/>
      <c r="T175" s="670"/>
      <c r="U175" s="670"/>
      <c r="V175" s="670"/>
      <c r="W175" s="670"/>
      <c r="X175" s="670"/>
      <c r="Y175" s="670"/>
      <c r="Z175" s="670"/>
      <c r="AA175" s="670"/>
      <c r="AB175" s="670"/>
      <c r="AC175" s="670"/>
      <c r="AD175" s="670"/>
      <c r="AE175" s="670"/>
      <c r="AF175" s="670"/>
      <c r="AG175" s="670"/>
      <c r="AH175" s="670"/>
      <c r="AI175" s="670"/>
      <c r="AJ175" s="670"/>
      <c r="AK175" s="670"/>
      <c r="AL175" s="670"/>
      <c r="AM175" s="670"/>
      <c r="AN175" s="670"/>
      <c r="AO175" s="670"/>
      <c r="AP175" s="670"/>
      <c r="AQ175" s="670"/>
      <c r="AR175" s="670"/>
      <c r="AS175" s="670"/>
      <c r="AT175" s="670"/>
      <c r="AU175" s="671"/>
      <c r="AV175" s="644" t="s">
        <v>253</v>
      </c>
      <c r="AW175" s="645"/>
      <c r="AX175" s="645"/>
      <c r="AY175" s="645"/>
      <c r="AZ175" s="645"/>
      <c r="BA175" s="645"/>
      <c r="BB175" s="645"/>
      <c r="BC175" s="645"/>
      <c r="BD175" s="645"/>
      <c r="BE175" s="645"/>
      <c r="BF175" s="645"/>
      <c r="BG175" s="646"/>
      <c r="BH175" s="679" t="s">
        <v>255</v>
      </c>
      <c r="BI175" s="680"/>
      <c r="BJ175" s="680"/>
      <c r="BK175" s="680"/>
      <c r="BL175" s="680"/>
      <c r="BM175" s="680"/>
      <c r="BN175" s="680"/>
      <c r="BO175" s="680"/>
      <c r="BP175" s="680"/>
      <c r="BQ175" s="680"/>
      <c r="BR175" s="680"/>
      <c r="BS175" s="680"/>
      <c r="BT175" s="680"/>
      <c r="BU175" s="680"/>
      <c r="BV175" s="680"/>
      <c r="BW175" s="680"/>
      <c r="BX175" s="680"/>
      <c r="BY175" s="680"/>
      <c r="BZ175" s="680"/>
      <c r="CA175" s="680"/>
      <c r="CB175" s="680"/>
      <c r="CC175" s="680"/>
      <c r="CD175" s="680"/>
      <c r="CE175" s="680"/>
      <c r="CF175" s="680"/>
      <c r="CG175" s="680"/>
      <c r="CH175" s="680"/>
      <c r="CI175" s="680"/>
      <c r="CJ175" s="680"/>
      <c r="CK175" s="680"/>
      <c r="CL175" s="680"/>
      <c r="CM175" s="680"/>
      <c r="CN175" s="680"/>
      <c r="CO175" s="680"/>
      <c r="CP175" s="681"/>
      <c r="CZ175" s="647"/>
      <c r="DA175" s="648"/>
      <c r="DB175" s="648"/>
      <c r="DC175" s="648"/>
      <c r="DD175" s="648"/>
      <c r="DE175" s="648"/>
      <c r="DF175" s="648"/>
      <c r="DG175" s="648"/>
      <c r="DH175" s="648"/>
      <c r="DI175" s="648"/>
      <c r="DJ175" s="648"/>
      <c r="DK175" s="648"/>
      <c r="DL175" s="648"/>
      <c r="DM175" s="648"/>
      <c r="DN175" s="648"/>
      <c r="DO175" s="648"/>
      <c r="DP175" s="648"/>
      <c r="DQ175" s="648"/>
      <c r="DR175" s="649"/>
      <c r="DS175" s="697"/>
      <c r="DT175" s="698"/>
      <c r="DU175" s="698"/>
      <c r="DV175" s="698"/>
      <c r="DW175" s="698"/>
      <c r="DX175" s="698"/>
      <c r="DY175" s="698"/>
      <c r="DZ175" s="698"/>
      <c r="EA175" s="698"/>
      <c r="EB175" s="698"/>
      <c r="EC175" s="698"/>
      <c r="ED175" s="698"/>
      <c r="EE175" s="698"/>
      <c r="EF175" s="698"/>
      <c r="EG175" s="698"/>
      <c r="EH175" s="698"/>
      <c r="EI175" s="698"/>
      <c r="EJ175" s="698"/>
      <c r="EK175" s="698"/>
      <c r="EL175" s="698"/>
      <c r="EM175" s="698"/>
      <c r="EN175" s="698"/>
      <c r="EO175" s="698"/>
      <c r="EP175" s="699"/>
      <c r="EQ175" s="647"/>
      <c r="ER175" s="648"/>
      <c r="ES175" s="648"/>
      <c r="ET175" s="648"/>
      <c r="EU175" s="648"/>
      <c r="EV175" s="648"/>
      <c r="EW175" s="648"/>
      <c r="EX175" s="648"/>
      <c r="EY175" s="648"/>
      <c r="EZ175" s="648"/>
      <c r="FA175" s="648"/>
      <c r="FB175" s="648"/>
      <c r="FC175" s="648"/>
      <c r="FD175" s="648"/>
      <c r="FE175" s="648"/>
      <c r="FF175" s="648"/>
      <c r="FG175" s="648"/>
      <c r="FH175" s="648"/>
      <c r="FI175" s="648"/>
      <c r="FJ175" s="648"/>
      <c r="FK175" s="648"/>
      <c r="FL175" s="649"/>
      <c r="FM175" s="697"/>
      <c r="FN175" s="698"/>
      <c r="FO175" s="698"/>
      <c r="FP175" s="698"/>
      <c r="FQ175" s="698"/>
      <c r="FR175" s="698"/>
      <c r="FS175" s="698"/>
      <c r="FT175" s="698"/>
      <c r="FU175" s="698"/>
      <c r="FV175" s="698"/>
      <c r="FW175" s="698"/>
      <c r="FX175" s="698"/>
      <c r="FY175" s="698"/>
      <c r="FZ175" s="698"/>
      <c r="GA175" s="698"/>
      <c r="GB175" s="698"/>
      <c r="GC175" s="698"/>
      <c r="GD175" s="698"/>
      <c r="GE175" s="698"/>
      <c r="GF175" s="698"/>
      <c r="GG175" s="698"/>
      <c r="GH175" s="698"/>
      <c r="GI175" s="698"/>
      <c r="GJ175" s="698"/>
      <c r="GK175" s="698"/>
      <c r="GL175" s="699"/>
    </row>
    <row r="176" spans="4:194" ht="3" customHeight="1">
      <c r="D176" s="647"/>
      <c r="E176" s="648"/>
      <c r="F176" s="648"/>
      <c r="G176" s="648"/>
      <c r="H176" s="648"/>
      <c r="I176" s="648"/>
      <c r="J176" s="648"/>
      <c r="K176" s="648"/>
      <c r="L176" s="648"/>
      <c r="M176" s="649"/>
      <c r="N176" s="672"/>
      <c r="O176" s="673"/>
      <c r="P176" s="673"/>
      <c r="Q176" s="673"/>
      <c r="R176" s="673"/>
      <c r="S176" s="673"/>
      <c r="T176" s="673"/>
      <c r="U176" s="673"/>
      <c r="V176" s="673"/>
      <c r="W176" s="673"/>
      <c r="X176" s="673"/>
      <c r="Y176" s="673"/>
      <c r="Z176" s="673"/>
      <c r="AA176" s="673"/>
      <c r="AB176" s="673"/>
      <c r="AC176" s="673"/>
      <c r="AD176" s="673"/>
      <c r="AE176" s="673"/>
      <c r="AF176" s="673"/>
      <c r="AG176" s="673"/>
      <c r="AH176" s="673"/>
      <c r="AI176" s="673"/>
      <c r="AJ176" s="673"/>
      <c r="AK176" s="673"/>
      <c r="AL176" s="673"/>
      <c r="AM176" s="673"/>
      <c r="AN176" s="673"/>
      <c r="AO176" s="673"/>
      <c r="AP176" s="673"/>
      <c r="AQ176" s="673"/>
      <c r="AR176" s="673"/>
      <c r="AS176" s="673"/>
      <c r="AT176" s="673"/>
      <c r="AU176" s="674"/>
      <c r="AV176" s="647"/>
      <c r="AW176" s="648"/>
      <c r="AX176" s="648"/>
      <c r="AY176" s="648"/>
      <c r="AZ176" s="648"/>
      <c r="BA176" s="648"/>
      <c r="BB176" s="648"/>
      <c r="BC176" s="648"/>
      <c r="BD176" s="648"/>
      <c r="BE176" s="648"/>
      <c r="BF176" s="648"/>
      <c r="BG176" s="649"/>
      <c r="BH176" s="682"/>
      <c r="BI176" s="683"/>
      <c r="BJ176" s="683"/>
      <c r="BK176" s="683"/>
      <c r="BL176" s="683"/>
      <c r="BM176" s="683"/>
      <c r="BN176" s="683"/>
      <c r="BO176" s="683"/>
      <c r="BP176" s="683"/>
      <c r="BQ176" s="683"/>
      <c r="BR176" s="683"/>
      <c r="BS176" s="683"/>
      <c r="BT176" s="683"/>
      <c r="BU176" s="683"/>
      <c r="BV176" s="683"/>
      <c r="BW176" s="683"/>
      <c r="BX176" s="683"/>
      <c r="BY176" s="683"/>
      <c r="BZ176" s="683"/>
      <c r="CA176" s="683"/>
      <c r="CB176" s="683"/>
      <c r="CC176" s="683"/>
      <c r="CD176" s="683"/>
      <c r="CE176" s="683"/>
      <c r="CF176" s="683"/>
      <c r="CG176" s="683"/>
      <c r="CH176" s="683"/>
      <c r="CI176" s="683"/>
      <c r="CJ176" s="683"/>
      <c r="CK176" s="683"/>
      <c r="CL176" s="683"/>
      <c r="CM176" s="683"/>
      <c r="CN176" s="683"/>
      <c r="CO176" s="683"/>
      <c r="CP176" s="684"/>
      <c r="CZ176" s="647"/>
      <c r="DA176" s="648"/>
      <c r="DB176" s="648"/>
      <c r="DC176" s="648"/>
      <c r="DD176" s="648"/>
      <c r="DE176" s="648"/>
      <c r="DF176" s="648"/>
      <c r="DG176" s="648"/>
      <c r="DH176" s="648"/>
      <c r="DI176" s="648"/>
      <c r="DJ176" s="648"/>
      <c r="DK176" s="648"/>
      <c r="DL176" s="648"/>
      <c r="DM176" s="648"/>
      <c r="DN176" s="648"/>
      <c r="DO176" s="648"/>
      <c r="DP176" s="648"/>
      <c r="DQ176" s="648"/>
      <c r="DR176" s="649"/>
      <c r="DS176" s="697"/>
      <c r="DT176" s="698"/>
      <c r="DU176" s="698"/>
      <c r="DV176" s="698"/>
      <c r="DW176" s="698"/>
      <c r="DX176" s="698"/>
      <c r="DY176" s="698"/>
      <c r="DZ176" s="698"/>
      <c r="EA176" s="698"/>
      <c r="EB176" s="698"/>
      <c r="EC176" s="698"/>
      <c r="ED176" s="698"/>
      <c r="EE176" s="698"/>
      <c r="EF176" s="698"/>
      <c r="EG176" s="698"/>
      <c r="EH176" s="698"/>
      <c r="EI176" s="698"/>
      <c r="EJ176" s="698"/>
      <c r="EK176" s="698"/>
      <c r="EL176" s="698"/>
      <c r="EM176" s="698"/>
      <c r="EN176" s="698"/>
      <c r="EO176" s="698"/>
      <c r="EP176" s="699"/>
      <c r="EQ176" s="647"/>
      <c r="ER176" s="648"/>
      <c r="ES176" s="648"/>
      <c r="ET176" s="648"/>
      <c r="EU176" s="648"/>
      <c r="EV176" s="648"/>
      <c r="EW176" s="648"/>
      <c r="EX176" s="648"/>
      <c r="EY176" s="648"/>
      <c r="EZ176" s="648"/>
      <c r="FA176" s="648"/>
      <c r="FB176" s="648"/>
      <c r="FC176" s="648"/>
      <c r="FD176" s="648"/>
      <c r="FE176" s="648"/>
      <c r="FF176" s="648"/>
      <c r="FG176" s="648"/>
      <c r="FH176" s="648"/>
      <c r="FI176" s="648"/>
      <c r="FJ176" s="648"/>
      <c r="FK176" s="648"/>
      <c r="FL176" s="649"/>
      <c r="FM176" s="697"/>
      <c r="FN176" s="698"/>
      <c r="FO176" s="698"/>
      <c r="FP176" s="698"/>
      <c r="FQ176" s="698"/>
      <c r="FR176" s="698"/>
      <c r="FS176" s="698"/>
      <c r="FT176" s="698"/>
      <c r="FU176" s="698"/>
      <c r="FV176" s="698"/>
      <c r="FW176" s="698"/>
      <c r="FX176" s="698"/>
      <c r="FY176" s="698"/>
      <c r="FZ176" s="698"/>
      <c r="GA176" s="698"/>
      <c r="GB176" s="698"/>
      <c r="GC176" s="698"/>
      <c r="GD176" s="698"/>
      <c r="GE176" s="698"/>
      <c r="GF176" s="698"/>
      <c r="GG176" s="698"/>
      <c r="GH176" s="698"/>
      <c r="GI176" s="698"/>
      <c r="GJ176" s="698"/>
      <c r="GK176" s="698"/>
      <c r="GL176" s="699"/>
    </row>
    <row r="177" spans="4:194" ht="3" customHeight="1">
      <c r="D177" s="647"/>
      <c r="E177" s="648"/>
      <c r="F177" s="648"/>
      <c r="G177" s="648"/>
      <c r="H177" s="648"/>
      <c r="I177" s="648"/>
      <c r="J177" s="648"/>
      <c r="K177" s="648"/>
      <c r="L177" s="648"/>
      <c r="M177" s="649"/>
      <c r="N177" s="672"/>
      <c r="O177" s="673"/>
      <c r="P177" s="673"/>
      <c r="Q177" s="673"/>
      <c r="R177" s="673"/>
      <c r="S177" s="673"/>
      <c r="T177" s="673"/>
      <c r="U177" s="673"/>
      <c r="V177" s="673"/>
      <c r="W177" s="673"/>
      <c r="X177" s="673"/>
      <c r="Y177" s="673"/>
      <c r="Z177" s="673"/>
      <c r="AA177" s="673"/>
      <c r="AB177" s="673"/>
      <c r="AC177" s="673"/>
      <c r="AD177" s="673"/>
      <c r="AE177" s="673"/>
      <c r="AF177" s="673"/>
      <c r="AG177" s="673"/>
      <c r="AH177" s="673"/>
      <c r="AI177" s="673"/>
      <c r="AJ177" s="673"/>
      <c r="AK177" s="673"/>
      <c r="AL177" s="673"/>
      <c r="AM177" s="673"/>
      <c r="AN177" s="673"/>
      <c r="AO177" s="673"/>
      <c r="AP177" s="673"/>
      <c r="AQ177" s="673"/>
      <c r="AR177" s="673"/>
      <c r="AS177" s="673"/>
      <c r="AT177" s="673"/>
      <c r="AU177" s="674"/>
      <c r="AV177" s="647"/>
      <c r="AW177" s="648"/>
      <c r="AX177" s="648"/>
      <c r="AY177" s="648"/>
      <c r="AZ177" s="648"/>
      <c r="BA177" s="648"/>
      <c r="BB177" s="648"/>
      <c r="BC177" s="648"/>
      <c r="BD177" s="648"/>
      <c r="BE177" s="648"/>
      <c r="BF177" s="648"/>
      <c r="BG177" s="649"/>
      <c r="BH177" s="682"/>
      <c r="BI177" s="683"/>
      <c r="BJ177" s="683"/>
      <c r="BK177" s="683"/>
      <c r="BL177" s="683"/>
      <c r="BM177" s="683"/>
      <c r="BN177" s="683"/>
      <c r="BO177" s="683"/>
      <c r="BP177" s="683"/>
      <c r="BQ177" s="683"/>
      <c r="BR177" s="683"/>
      <c r="BS177" s="683"/>
      <c r="BT177" s="683"/>
      <c r="BU177" s="683"/>
      <c r="BV177" s="683"/>
      <c r="BW177" s="683"/>
      <c r="BX177" s="683"/>
      <c r="BY177" s="683"/>
      <c r="BZ177" s="683"/>
      <c r="CA177" s="683"/>
      <c r="CB177" s="683"/>
      <c r="CC177" s="683"/>
      <c r="CD177" s="683"/>
      <c r="CE177" s="683"/>
      <c r="CF177" s="683"/>
      <c r="CG177" s="683"/>
      <c r="CH177" s="683"/>
      <c r="CI177" s="683"/>
      <c r="CJ177" s="683"/>
      <c r="CK177" s="683"/>
      <c r="CL177" s="683"/>
      <c r="CM177" s="683"/>
      <c r="CN177" s="683"/>
      <c r="CO177" s="683"/>
      <c r="CP177" s="684"/>
      <c r="CZ177" s="647"/>
      <c r="DA177" s="648"/>
      <c r="DB177" s="648"/>
      <c r="DC177" s="648"/>
      <c r="DD177" s="648"/>
      <c r="DE177" s="648"/>
      <c r="DF177" s="648"/>
      <c r="DG177" s="648"/>
      <c r="DH177" s="648"/>
      <c r="DI177" s="648"/>
      <c r="DJ177" s="648"/>
      <c r="DK177" s="648"/>
      <c r="DL177" s="648"/>
      <c r="DM177" s="648"/>
      <c r="DN177" s="648"/>
      <c r="DO177" s="648"/>
      <c r="DP177" s="648"/>
      <c r="DQ177" s="648"/>
      <c r="DR177" s="649"/>
      <c r="DS177" s="697"/>
      <c r="DT177" s="698"/>
      <c r="DU177" s="698"/>
      <c r="DV177" s="698"/>
      <c r="DW177" s="698"/>
      <c r="DX177" s="698"/>
      <c r="DY177" s="698"/>
      <c r="DZ177" s="698"/>
      <c r="EA177" s="698"/>
      <c r="EB177" s="698"/>
      <c r="EC177" s="698"/>
      <c r="ED177" s="698"/>
      <c r="EE177" s="698"/>
      <c r="EF177" s="698"/>
      <c r="EG177" s="698"/>
      <c r="EH177" s="698"/>
      <c r="EI177" s="698"/>
      <c r="EJ177" s="698"/>
      <c r="EK177" s="698"/>
      <c r="EL177" s="698"/>
      <c r="EM177" s="698"/>
      <c r="EN177" s="698"/>
      <c r="EO177" s="698"/>
      <c r="EP177" s="699"/>
      <c r="EQ177" s="647"/>
      <c r="ER177" s="648"/>
      <c r="ES177" s="648"/>
      <c r="ET177" s="648"/>
      <c r="EU177" s="648"/>
      <c r="EV177" s="648"/>
      <c r="EW177" s="648"/>
      <c r="EX177" s="648"/>
      <c r="EY177" s="648"/>
      <c r="EZ177" s="648"/>
      <c r="FA177" s="648"/>
      <c r="FB177" s="648"/>
      <c r="FC177" s="648"/>
      <c r="FD177" s="648"/>
      <c r="FE177" s="648"/>
      <c r="FF177" s="648"/>
      <c r="FG177" s="648"/>
      <c r="FH177" s="648"/>
      <c r="FI177" s="648"/>
      <c r="FJ177" s="648"/>
      <c r="FK177" s="648"/>
      <c r="FL177" s="649"/>
      <c r="FM177" s="697"/>
      <c r="FN177" s="698"/>
      <c r="FO177" s="698"/>
      <c r="FP177" s="698"/>
      <c r="FQ177" s="698"/>
      <c r="FR177" s="698"/>
      <c r="FS177" s="698"/>
      <c r="FT177" s="698"/>
      <c r="FU177" s="698"/>
      <c r="FV177" s="698"/>
      <c r="FW177" s="698"/>
      <c r="FX177" s="698"/>
      <c r="FY177" s="698"/>
      <c r="FZ177" s="698"/>
      <c r="GA177" s="698"/>
      <c r="GB177" s="698"/>
      <c r="GC177" s="698"/>
      <c r="GD177" s="698"/>
      <c r="GE177" s="698"/>
      <c r="GF177" s="698"/>
      <c r="GG177" s="698"/>
      <c r="GH177" s="698"/>
      <c r="GI177" s="698"/>
      <c r="GJ177" s="698"/>
      <c r="GK177" s="698"/>
      <c r="GL177" s="699"/>
    </row>
    <row r="178" spans="4:194" ht="3" customHeight="1">
      <c r="D178" s="647"/>
      <c r="E178" s="648"/>
      <c r="F178" s="648"/>
      <c r="G178" s="648"/>
      <c r="H178" s="648"/>
      <c r="I178" s="648"/>
      <c r="J178" s="648"/>
      <c r="K178" s="648"/>
      <c r="L178" s="648"/>
      <c r="M178" s="649"/>
      <c r="N178" s="672"/>
      <c r="O178" s="673"/>
      <c r="P178" s="673"/>
      <c r="Q178" s="673"/>
      <c r="R178" s="673"/>
      <c r="S178" s="673"/>
      <c r="T178" s="673"/>
      <c r="U178" s="673"/>
      <c r="V178" s="673"/>
      <c r="W178" s="673"/>
      <c r="X178" s="673"/>
      <c r="Y178" s="673"/>
      <c r="Z178" s="673"/>
      <c r="AA178" s="673"/>
      <c r="AB178" s="673"/>
      <c r="AC178" s="673"/>
      <c r="AD178" s="673"/>
      <c r="AE178" s="673"/>
      <c r="AF178" s="673"/>
      <c r="AG178" s="673"/>
      <c r="AH178" s="673"/>
      <c r="AI178" s="673"/>
      <c r="AJ178" s="673"/>
      <c r="AK178" s="673"/>
      <c r="AL178" s="673"/>
      <c r="AM178" s="673"/>
      <c r="AN178" s="673"/>
      <c r="AO178" s="673"/>
      <c r="AP178" s="673"/>
      <c r="AQ178" s="673"/>
      <c r="AR178" s="673"/>
      <c r="AS178" s="673"/>
      <c r="AT178" s="673"/>
      <c r="AU178" s="674"/>
      <c r="AV178" s="647"/>
      <c r="AW178" s="648"/>
      <c r="AX178" s="648"/>
      <c r="AY178" s="648"/>
      <c r="AZ178" s="648"/>
      <c r="BA178" s="648"/>
      <c r="BB178" s="648"/>
      <c r="BC178" s="648"/>
      <c r="BD178" s="648"/>
      <c r="BE178" s="648"/>
      <c r="BF178" s="648"/>
      <c r="BG178" s="649"/>
      <c r="BH178" s="682"/>
      <c r="BI178" s="683"/>
      <c r="BJ178" s="683"/>
      <c r="BK178" s="683"/>
      <c r="BL178" s="683"/>
      <c r="BM178" s="683"/>
      <c r="BN178" s="683"/>
      <c r="BO178" s="683"/>
      <c r="BP178" s="683"/>
      <c r="BQ178" s="683"/>
      <c r="BR178" s="683"/>
      <c r="BS178" s="683"/>
      <c r="BT178" s="683"/>
      <c r="BU178" s="683"/>
      <c r="BV178" s="683"/>
      <c r="BW178" s="683"/>
      <c r="BX178" s="683"/>
      <c r="BY178" s="683"/>
      <c r="BZ178" s="683"/>
      <c r="CA178" s="683"/>
      <c r="CB178" s="683"/>
      <c r="CC178" s="683"/>
      <c r="CD178" s="683"/>
      <c r="CE178" s="683"/>
      <c r="CF178" s="683"/>
      <c r="CG178" s="683"/>
      <c r="CH178" s="683"/>
      <c r="CI178" s="683"/>
      <c r="CJ178" s="683"/>
      <c r="CK178" s="683"/>
      <c r="CL178" s="683"/>
      <c r="CM178" s="683"/>
      <c r="CN178" s="683"/>
      <c r="CO178" s="683"/>
      <c r="CP178" s="684"/>
      <c r="CZ178" s="647"/>
      <c r="DA178" s="648"/>
      <c r="DB178" s="648"/>
      <c r="DC178" s="648"/>
      <c r="DD178" s="648"/>
      <c r="DE178" s="648"/>
      <c r="DF178" s="648"/>
      <c r="DG178" s="648"/>
      <c r="DH178" s="648"/>
      <c r="DI178" s="648"/>
      <c r="DJ178" s="648"/>
      <c r="DK178" s="648"/>
      <c r="DL178" s="648"/>
      <c r="DM178" s="648"/>
      <c r="DN178" s="648"/>
      <c r="DO178" s="648"/>
      <c r="DP178" s="648"/>
      <c r="DQ178" s="648"/>
      <c r="DR178" s="649"/>
      <c r="DS178" s="697"/>
      <c r="DT178" s="698"/>
      <c r="DU178" s="698"/>
      <c r="DV178" s="698"/>
      <c r="DW178" s="698"/>
      <c r="DX178" s="698"/>
      <c r="DY178" s="698"/>
      <c r="DZ178" s="698"/>
      <c r="EA178" s="698"/>
      <c r="EB178" s="698"/>
      <c r="EC178" s="698"/>
      <c r="ED178" s="698"/>
      <c r="EE178" s="698"/>
      <c r="EF178" s="698"/>
      <c r="EG178" s="698"/>
      <c r="EH178" s="698"/>
      <c r="EI178" s="698"/>
      <c r="EJ178" s="698"/>
      <c r="EK178" s="698"/>
      <c r="EL178" s="698"/>
      <c r="EM178" s="698"/>
      <c r="EN178" s="698"/>
      <c r="EO178" s="698"/>
      <c r="EP178" s="699"/>
      <c r="EQ178" s="647"/>
      <c r="ER178" s="648"/>
      <c r="ES178" s="648"/>
      <c r="ET178" s="648"/>
      <c r="EU178" s="648"/>
      <c r="EV178" s="648"/>
      <c r="EW178" s="648"/>
      <c r="EX178" s="648"/>
      <c r="EY178" s="648"/>
      <c r="EZ178" s="648"/>
      <c r="FA178" s="648"/>
      <c r="FB178" s="648"/>
      <c r="FC178" s="648"/>
      <c r="FD178" s="648"/>
      <c r="FE178" s="648"/>
      <c r="FF178" s="648"/>
      <c r="FG178" s="648"/>
      <c r="FH178" s="648"/>
      <c r="FI178" s="648"/>
      <c r="FJ178" s="648"/>
      <c r="FK178" s="648"/>
      <c r="FL178" s="649"/>
      <c r="FM178" s="697"/>
      <c r="FN178" s="698"/>
      <c r="FO178" s="698"/>
      <c r="FP178" s="698"/>
      <c r="FQ178" s="698"/>
      <c r="FR178" s="698"/>
      <c r="FS178" s="698"/>
      <c r="FT178" s="698"/>
      <c r="FU178" s="698"/>
      <c r="FV178" s="698"/>
      <c r="FW178" s="698"/>
      <c r="FX178" s="698"/>
      <c r="FY178" s="698"/>
      <c r="FZ178" s="698"/>
      <c r="GA178" s="698"/>
      <c r="GB178" s="698"/>
      <c r="GC178" s="698"/>
      <c r="GD178" s="698"/>
      <c r="GE178" s="698"/>
      <c r="GF178" s="698"/>
      <c r="GG178" s="698"/>
      <c r="GH178" s="698"/>
      <c r="GI178" s="698"/>
      <c r="GJ178" s="698"/>
      <c r="GK178" s="698"/>
      <c r="GL178" s="699"/>
    </row>
    <row r="179" spans="4:194" ht="3" customHeight="1">
      <c r="D179" s="647"/>
      <c r="E179" s="648"/>
      <c r="F179" s="648"/>
      <c r="G179" s="648"/>
      <c r="H179" s="648"/>
      <c r="I179" s="648"/>
      <c r="J179" s="648"/>
      <c r="K179" s="648"/>
      <c r="L179" s="648"/>
      <c r="M179" s="649"/>
      <c r="N179" s="672"/>
      <c r="O179" s="673"/>
      <c r="P179" s="673"/>
      <c r="Q179" s="673"/>
      <c r="R179" s="673"/>
      <c r="S179" s="673"/>
      <c r="T179" s="673"/>
      <c r="U179" s="673"/>
      <c r="V179" s="673"/>
      <c r="W179" s="673"/>
      <c r="X179" s="673"/>
      <c r="Y179" s="673"/>
      <c r="Z179" s="673"/>
      <c r="AA179" s="673"/>
      <c r="AB179" s="673"/>
      <c r="AC179" s="673"/>
      <c r="AD179" s="673"/>
      <c r="AE179" s="673"/>
      <c r="AF179" s="673"/>
      <c r="AG179" s="673"/>
      <c r="AH179" s="673"/>
      <c r="AI179" s="673"/>
      <c r="AJ179" s="673"/>
      <c r="AK179" s="673"/>
      <c r="AL179" s="673"/>
      <c r="AM179" s="673"/>
      <c r="AN179" s="673"/>
      <c r="AO179" s="673"/>
      <c r="AP179" s="673"/>
      <c r="AQ179" s="673"/>
      <c r="AR179" s="673"/>
      <c r="AS179" s="673"/>
      <c r="AT179" s="673"/>
      <c r="AU179" s="674"/>
      <c r="AV179" s="647"/>
      <c r="AW179" s="648"/>
      <c r="AX179" s="648"/>
      <c r="AY179" s="648"/>
      <c r="AZ179" s="648"/>
      <c r="BA179" s="648"/>
      <c r="BB179" s="648"/>
      <c r="BC179" s="648"/>
      <c r="BD179" s="648"/>
      <c r="BE179" s="648"/>
      <c r="BF179" s="648"/>
      <c r="BG179" s="649"/>
      <c r="BH179" s="682"/>
      <c r="BI179" s="683"/>
      <c r="BJ179" s="683"/>
      <c r="BK179" s="683"/>
      <c r="BL179" s="683"/>
      <c r="BM179" s="683"/>
      <c r="BN179" s="683"/>
      <c r="BO179" s="683"/>
      <c r="BP179" s="683"/>
      <c r="BQ179" s="683"/>
      <c r="BR179" s="683"/>
      <c r="BS179" s="683"/>
      <c r="BT179" s="683"/>
      <c r="BU179" s="683"/>
      <c r="BV179" s="683"/>
      <c r="BW179" s="683"/>
      <c r="BX179" s="683"/>
      <c r="BY179" s="683"/>
      <c r="BZ179" s="683"/>
      <c r="CA179" s="683"/>
      <c r="CB179" s="683"/>
      <c r="CC179" s="683"/>
      <c r="CD179" s="683"/>
      <c r="CE179" s="683"/>
      <c r="CF179" s="683"/>
      <c r="CG179" s="683"/>
      <c r="CH179" s="683"/>
      <c r="CI179" s="683"/>
      <c r="CJ179" s="683"/>
      <c r="CK179" s="683"/>
      <c r="CL179" s="683"/>
      <c r="CM179" s="683"/>
      <c r="CN179" s="683"/>
      <c r="CO179" s="683"/>
      <c r="CP179" s="684"/>
      <c r="CZ179" s="650"/>
      <c r="DA179" s="651"/>
      <c r="DB179" s="651"/>
      <c r="DC179" s="651"/>
      <c r="DD179" s="651"/>
      <c r="DE179" s="651"/>
      <c r="DF179" s="651"/>
      <c r="DG179" s="651"/>
      <c r="DH179" s="651"/>
      <c r="DI179" s="651"/>
      <c r="DJ179" s="651"/>
      <c r="DK179" s="651"/>
      <c r="DL179" s="651"/>
      <c r="DM179" s="651"/>
      <c r="DN179" s="651"/>
      <c r="DO179" s="651"/>
      <c r="DP179" s="651"/>
      <c r="DQ179" s="651"/>
      <c r="DR179" s="652"/>
      <c r="DS179" s="700"/>
      <c r="DT179" s="701"/>
      <c r="DU179" s="701"/>
      <c r="DV179" s="701"/>
      <c r="DW179" s="701"/>
      <c r="DX179" s="701"/>
      <c r="DY179" s="701"/>
      <c r="DZ179" s="701"/>
      <c r="EA179" s="701"/>
      <c r="EB179" s="701"/>
      <c r="EC179" s="701"/>
      <c r="ED179" s="701"/>
      <c r="EE179" s="701"/>
      <c r="EF179" s="701"/>
      <c r="EG179" s="701"/>
      <c r="EH179" s="701"/>
      <c r="EI179" s="701"/>
      <c r="EJ179" s="701"/>
      <c r="EK179" s="701"/>
      <c r="EL179" s="701"/>
      <c r="EM179" s="701"/>
      <c r="EN179" s="701"/>
      <c r="EO179" s="701"/>
      <c r="EP179" s="702"/>
      <c r="EQ179" s="650"/>
      <c r="ER179" s="651"/>
      <c r="ES179" s="651"/>
      <c r="ET179" s="651"/>
      <c r="EU179" s="651"/>
      <c r="EV179" s="651"/>
      <c r="EW179" s="651"/>
      <c r="EX179" s="651"/>
      <c r="EY179" s="651"/>
      <c r="EZ179" s="651"/>
      <c r="FA179" s="651"/>
      <c r="FB179" s="651"/>
      <c r="FC179" s="651"/>
      <c r="FD179" s="651"/>
      <c r="FE179" s="651"/>
      <c r="FF179" s="651"/>
      <c r="FG179" s="651"/>
      <c r="FH179" s="651"/>
      <c r="FI179" s="651"/>
      <c r="FJ179" s="651"/>
      <c r="FK179" s="651"/>
      <c r="FL179" s="652"/>
      <c r="FM179" s="700"/>
      <c r="FN179" s="701"/>
      <c r="FO179" s="701"/>
      <c r="FP179" s="701"/>
      <c r="FQ179" s="701"/>
      <c r="FR179" s="701"/>
      <c r="FS179" s="701"/>
      <c r="FT179" s="701"/>
      <c r="FU179" s="701"/>
      <c r="FV179" s="701"/>
      <c r="FW179" s="701"/>
      <c r="FX179" s="701"/>
      <c r="FY179" s="701"/>
      <c r="FZ179" s="701"/>
      <c r="GA179" s="701"/>
      <c r="GB179" s="701"/>
      <c r="GC179" s="701"/>
      <c r="GD179" s="701"/>
      <c r="GE179" s="701"/>
      <c r="GF179" s="701"/>
      <c r="GG179" s="701"/>
      <c r="GH179" s="701"/>
      <c r="GI179" s="701"/>
      <c r="GJ179" s="701"/>
      <c r="GK179" s="701"/>
      <c r="GL179" s="702"/>
    </row>
    <row r="180" spans="4:194" ht="3" customHeight="1">
      <c r="D180" s="647"/>
      <c r="E180" s="648"/>
      <c r="F180" s="648"/>
      <c r="G180" s="648"/>
      <c r="H180" s="648"/>
      <c r="I180" s="648"/>
      <c r="J180" s="648"/>
      <c r="K180" s="648"/>
      <c r="L180" s="648"/>
      <c r="M180" s="649"/>
      <c r="N180" s="672"/>
      <c r="O180" s="673"/>
      <c r="P180" s="673"/>
      <c r="Q180" s="673"/>
      <c r="R180" s="673"/>
      <c r="S180" s="673"/>
      <c r="T180" s="673"/>
      <c r="U180" s="673"/>
      <c r="V180" s="673"/>
      <c r="W180" s="673"/>
      <c r="X180" s="673"/>
      <c r="Y180" s="673"/>
      <c r="Z180" s="673"/>
      <c r="AA180" s="673"/>
      <c r="AB180" s="673"/>
      <c r="AC180" s="673"/>
      <c r="AD180" s="673"/>
      <c r="AE180" s="673"/>
      <c r="AF180" s="673"/>
      <c r="AG180" s="673"/>
      <c r="AH180" s="673"/>
      <c r="AI180" s="673"/>
      <c r="AJ180" s="673"/>
      <c r="AK180" s="673"/>
      <c r="AL180" s="673"/>
      <c r="AM180" s="673"/>
      <c r="AN180" s="673"/>
      <c r="AO180" s="673"/>
      <c r="AP180" s="673"/>
      <c r="AQ180" s="673"/>
      <c r="AR180" s="673"/>
      <c r="AS180" s="673"/>
      <c r="AT180" s="673"/>
      <c r="AU180" s="674"/>
      <c r="AV180" s="647"/>
      <c r="AW180" s="648"/>
      <c r="AX180" s="648"/>
      <c r="AY180" s="648"/>
      <c r="AZ180" s="648"/>
      <c r="BA180" s="648"/>
      <c r="BB180" s="648"/>
      <c r="BC180" s="648"/>
      <c r="BD180" s="648"/>
      <c r="BE180" s="648"/>
      <c r="BF180" s="648"/>
      <c r="BG180" s="649"/>
      <c r="BH180" s="682"/>
      <c r="BI180" s="683"/>
      <c r="BJ180" s="683"/>
      <c r="BK180" s="683"/>
      <c r="BL180" s="683"/>
      <c r="BM180" s="683"/>
      <c r="BN180" s="683"/>
      <c r="BO180" s="683"/>
      <c r="BP180" s="683"/>
      <c r="BQ180" s="683"/>
      <c r="BR180" s="683"/>
      <c r="BS180" s="683"/>
      <c r="BT180" s="683"/>
      <c r="BU180" s="683"/>
      <c r="BV180" s="683"/>
      <c r="BW180" s="683"/>
      <c r="BX180" s="683"/>
      <c r="BY180" s="683"/>
      <c r="BZ180" s="683"/>
      <c r="CA180" s="683"/>
      <c r="CB180" s="683"/>
      <c r="CC180" s="683"/>
      <c r="CD180" s="683"/>
      <c r="CE180" s="683"/>
      <c r="CF180" s="683"/>
      <c r="CG180" s="683"/>
      <c r="CH180" s="683"/>
      <c r="CI180" s="683"/>
      <c r="CJ180" s="683"/>
      <c r="CK180" s="683"/>
      <c r="CL180" s="683"/>
      <c r="CM180" s="683"/>
      <c r="CN180" s="683"/>
      <c r="CO180" s="683"/>
      <c r="CP180" s="684"/>
    </row>
    <row r="181" spans="4:194" ht="3" customHeight="1">
      <c r="D181" s="647"/>
      <c r="E181" s="648"/>
      <c r="F181" s="648"/>
      <c r="G181" s="648"/>
      <c r="H181" s="648"/>
      <c r="I181" s="648"/>
      <c r="J181" s="648"/>
      <c r="K181" s="648"/>
      <c r="L181" s="648"/>
      <c r="M181" s="649"/>
      <c r="N181" s="672"/>
      <c r="O181" s="673"/>
      <c r="P181" s="673"/>
      <c r="Q181" s="673"/>
      <c r="R181" s="673"/>
      <c r="S181" s="673"/>
      <c r="T181" s="673"/>
      <c r="U181" s="673"/>
      <c r="V181" s="673"/>
      <c r="W181" s="673"/>
      <c r="X181" s="673"/>
      <c r="Y181" s="673"/>
      <c r="Z181" s="673"/>
      <c r="AA181" s="673"/>
      <c r="AB181" s="673"/>
      <c r="AC181" s="673"/>
      <c r="AD181" s="673"/>
      <c r="AE181" s="673"/>
      <c r="AF181" s="673"/>
      <c r="AG181" s="673"/>
      <c r="AH181" s="673"/>
      <c r="AI181" s="673"/>
      <c r="AJ181" s="673"/>
      <c r="AK181" s="673"/>
      <c r="AL181" s="673"/>
      <c r="AM181" s="673"/>
      <c r="AN181" s="673"/>
      <c r="AO181" s="673"/>
      <c r="AP181" s="673"/>
      <c r="AQ181" s="673"/>
      <c r="AR181" s="673"/>
      <c r="AS181" s="673"/>
      <c r="AT181" s="673"/>
      <c r="AU181" s="674"/>
      <c r="AV181" s="647"/>
      <c r="AW181" s="648"/>
      <c r="AX181" s="648"/>
      <c r="AY181" s="648"/>
      <c r="AZ181" s="648"/>
      <c r="BA181" s="648"/>
      <c r="BB181" s="648"/>
      <c r="BC181" s="648"/>
      <c r="BD181" s="648"/>
      <c r="BE181" s="648"/>
      <c r="BF181" s="648"/>
      <c r="BG181" s="649"/>
      <c r="BH181" s="682"/>
      <c r="BI181" s="683"/>
      <c r="BJ181" s="683"/>
      <c r="BK181" s="683"/>
      <c r="BL181" s="683"/>
      <c r="BM181" s="683"/>
      <c r="BN181" s="683"/>
      <c r="BO181" s="683"/>
      <c r="BP181" s="683"/>
      <c r="BQ181" s="683"/>
      <c r="BR181" s="683"/>
      <c r="BS181" s="683"/>
      <c r="BT181" s="683"/>
      <c r="BU181" s="683"/>
      <c r="BV181" s="683"/>
      <c r="BW181" s="683"/>
      <c r="BX181" s="683"/>
      <c r="BY181" s="683"/>
      <c r="BZ181" s="683"/>
      <c r="CA181" s="683"/>
      <c r="CB181" s="683"/>
      <c r="CC181" s="683"/>
      <c r="CD181" s="683"/>
      <c r="CE181" s="683"/>
      <c r="CF181" s="683"/>
      <c r="CG181" s="683"/>
      <c r="CH181" s="683"/>
      <c r="CI181" s="683"/>
      <c r="CJ181" s="683"/>
      <c r="CK181" s="683"/>
      <c r="CL181" s="683"/>
      <c r="CM181" s="683"/>
      <c r="CN181" s="683"/>
      <c r="CO181" s="683"/>
      <c r="CP181" s="684"/>
      <c r="CZ181" s="491"/>
      <c r="DA181" s="491"/>
      <c r="DB181" s="491"/>
      <c r="DC181" s="491"/>
      <c r="DD181" s="491"/>
      <c r="DE181" s="491"/>
      <c r="DF181" s="491"/>
      <c r="DG181" s="491"/>
      <c r="DH181" s="491"/>
      <c r="DI181" s="491"/>
      <c r="DJ181" s="491"/>
      <c r="DK181" s="491"/>
      <c r="DL181" s="491"/>
      <c r="DM181" s="491"/>
      <c r="DN181" s="491"/>
      <c r="DO181" s="491"/>
      <c r="DP181" s="491"/>
      <c r="DQ181" s="491"/>
      <c r="DR181" s="491"/>
      <c r="DS181" s="491"/>
      <c r="DT181" s="491"/>
      <c r="DU181" s="491"/>
      <c r="DV181" s="491"/>
      <c r="DW181" s="491"/>
      <c r="DX181" s="491"/>
      <c r="DY181" s="491"/>
      <c r="DZ181" s="491"/>
      <c r="EA181" s="491"/>
      <c r="EB181" s="491"/>
      <c r="EC181" s="491"/>
      <c r="ED181" s="491"/>
      <c r="EE181" s="491"/>
      <c r="EF181" s="491"/>
      <c r="EG181" s="491"/>
      <c r="EH181" s="491"/>
      <c r="EI181" s="491"/>
      <c r="EJ181" s="491"/>
      <c r="EK181" s="491"/>
      <c r="EL181" s="491"/>
      <c r="EM181" s="491"/>
      <c r="EN181" s="491"/>
      <c r="EO181" s="491"/>
      <c r="EP181" s="491"/>
      <c r="EQ181" s="491"/>
      <c r="ER181" s="491"/>
      <c r="ES181" s="491"/>
      <c r="ET181" s="491"/>
      <c r="EU181" s="491"/>
      <c r="EV181" s="491"/>
      <c r="EW181" s="491"/>
      <c r="EX181" s="491"/>
      <c r="EY181" s="491"/>
      <c r="EZ181" s="491"/>
      <c r="FA181" s="491"/>
      <c r="FB181" s="491"/>
      <c r="FC181" s="491"/>
      <c r="FD181" s="491"/>
      <c r="FE181" s="491"/>
      <c r="FF181" s="491"/>
      <c r="FG181" s="491"/>
      <c r="FH181" s="491"/>
      <c r="FI181" s="491"/>
      <c r="FJ181" s="491"/>
      <c r="FK181" s="491"/>
      <c r="FL181" s="491"/>
      <c r="FM181" s="491"/>
      <c r="FN181" s="491"/>
      <c r="FO181" s="491"/>
      <c r="FP181" s="491"/>
      <c r="FQ181" s="491"/>
      <c r="FR181" s="491"/>
      <c r="FS181" s="491"/>
      <c r="FT181" s="491"/>
      <c r="FU181" s="491"/>
      <c r="FV181" s="491"/>
      <c r="FW181" s="491"/>
      <c r="FX181" s="491"/>
      <c r="FY181" s="491"/>
      <c r="FZ181" s="491"/>
      <c r="GA181" s="491"/>
      <c r="GB181" s="491"/>
      <c r="GC181" s="491"/>
      <c r="GD181" s="491"/>
      <c r="GE181" s="491"/>
      <c r="GF181" s="491"/>
      <c r="GG181" s="491"/>
      <c r="GH181" s="491"/>
      <c r="GI181" s="491"/>
      <c r="GJ181" s="491"/>
      <c r="GK181" s="491"/>
      <c r="GL181" s="491"/>
    </row>
    <row r="182" spans="4:194" ht="3" customHeight="1">
      <c r="D182" s="650"/>
      <c r="E182" s="651"/>
      <c r="F182" s="651"/>
      <c r="G182" s="651"/>
      <c r="H182" s="651"/>
      <c r="I182" s="651"/>
      <c r="J182" s="651"/>
      <c r="K182" s="651"/>
      <c r="L182" s="651"/>
      <c r="M182" s="652"/>
      <c r="N182" s="675"/>
      <c r="O182" s="676"/>
      <c r="P182" s="676"/>
      <c r="Q182" s="676"/>
      <c r="R182" s="676"/>
      <c r="S182" s="676"/>
      <c r="T182" s="676"/>
      <c r="U182" s="676"/>
      <c r="V182" s="676"/>
      <c r="W182" s="676"/>
      <c r="X182" s="676"/>
      <c r="Y182" s="676"/>
      <c r="Z182" s="676"/>
      <c r="AA182" s="676"/>
      <c r="AB182" s="676"/>
      <c r="AC182" s="676"/>
      <c r="AD182" s="676"/>
      <c r="AE182" s="676"/>
      <c r="AF182" s="676"/>
      <c r="AG182" s="676"/>
      <c r="AH182" s="676"/>
      <c r="AI182" s="676"/>
      <c r="AJ182" s="676"/>
      <c r="AK182" s="676"/>
      <c r="AL182" s="676"/>
      <c r="AM182" s="676"/>
      <c r="AN182" s="676"/>
      <c r="AO182" s="676"/>
      <c r="AP182" s="676"/>
      <c r="AQ182" s="676"/>
      <c r="AR182" s="676"/>
      <c r="AS182" s="676"/>
      <c r="AT182" s="676"/>
      <c r="AU182" s="677"/>
      <c r="AV182" s="650"/>
      <c r="AW182" s="651"/>
      <c r="AX182" s="651"/>
      <c r="AY182" s="651"/>
      <c r="AZ182" s="651"/>
      <c r="BA182" s="651"/>
      <c r="BB182" s="651"/>
      <c r="BC182" s="651"/>
      <c r="BD182" s="651"/>
      <c r="BE182" s="651"/>
      <c r="BF182" s="651"/>
      <c r="BG182" s="652"/>
      <c r="BH182" s="685"/>
      <c r="BI182" s="686"/>
      <c r="BJ182" s="686"/>
      <c r="BK182" s="686"/>
      <c r="BL182" s="686"/>
      <c r="BM182" s="686"/>
      <c r="BN182" s="686"/>
      <c r="BO182" s="686"/>
      <c r="BP182" s="686"/>
      <c r="BQ182" s="686"/>
      <c r="BR182" s="686"/>
      <c r="BS182" s="686"/>
      <c r="BT182" s="686"/>
      <c r="BU182" s="686"/>
      <c r="BV182" s="686"/>
      <c r="BW182" s="686"/>
      <c r="BX182" s="686"/>
      <c r="BY182" s="686"/>
      <c r="BZ182" s="686"/>
      <c r="CA182" s="686"/>
      <c r="CB182" s="686"/>
      <c r="CC182" s="686"/>
      <c r="CD182" s="686"/>
      <c r="CE182" s="686"/>
      <c r="CF182" s="686"/>
      <c r="CG182" s="686"/>
      <c r="CH182" s="686"/>
      <c r="CI182" s="686"/>
      <c r="CJ182" s="686"/>
      <c r="CK182" s="686"/>
      <c r="CL182" s="686"/>
      <c r="CM182" s="686"/>
      <c r="CN182" s="686"/>
      <c r="CO182" s="686"/>
      <c r="CP182" s="687"/>
      <c r="CZ182" s="491"/>
      <c r="DA182" s="491"/>
      <c r="DB182" s="491"/>
      <c r="DC182" s="491"/>
      <c r="DD182" s="491"/>
      <c r="DE182" s="491"/>
      <c r="DF182" s="491"/>
      <c r="DG182" s="491"/>
      <c r="DH182" s="491"/>
      <c r="DI182" s="491"/>
      <c r="DJ182" s="491"/>
      <c r="DK182" s="491"/>
      <c r="DL182" s="491"/>
      <c r="DM182" s="491"/>
      <c r="DN182" s="491"/>
      <c r="DO182" s="491"/>
      <c r="DP182" s="491"/>
      <c r="DQ182" s="491"/>
      <c r="DR182" s="491"/>
      <c r="DS182" s="491"/>
      <c r="DT182" s="491"/>
      <c r="DU182" s="491"/>
      <c r="DV182" s="491"/>
      <c r="DW182" s="491"/>
      <c r="DX182" s="491"/>
      <c r="DY182" s="491"/>
      <c r="DZ182" s="491"/>
      <c r="EA182" s="491"/>
      <c r="EB182" s="491"/>
      <c r="EC182" s="491"/>
      <c r="ED182" s="491"/>
      <c r="EE182" s="491"/>
      <c r="EF182" s="491"/>
      <c r="EG182" s="491"/>
      <c r="EH182" s="491"/>
      <c r="EI182" s="491"/>
      <c r="EJ182" s="491"/>
      <c r="EK182" s="491"/>
      <c r="EL182" s="491"/>
      <c r="EM182" s="491"/>
      <c r="EN182" s="491"/>
      <c r="EO182" s="491"/>
      <c r="EP182" s="491"/>
      <c r="EQ182" s="491"/>
      <c r="ER182" s="491"/>
      <c r="ES182" s="491"/>
      <c r="ET182" s="491"/>
      <c r="EU182" s="491"/>
      <c r="EV182" s="491"/>
      <c r="EW182" s="491"/>
      <c r="EX182" s="491"/>
      <c r="EY182" s="491"/>
      <c r="EZ182" s="491"/>
      <c r="FA182" s="491"/>
      <c r="FB182" s="491"/>
      <c r="FC182" s="491"/>
      <c r="FD182" s="491"/>
      <c r="FE182" s="491"/>
      <c r="FF182" s="491"/>
      <c r="FG182" s="491"/>
      <c r="FH182" s="491"/>
      <c r="FI182" s="491"/>
      <c r="FJ182" s="491"/>
      <c r="FK182" s="491"/>
      <c r="FL182" s="491"/>
      <c r="FM182" s="491"/>
      <c r="FN182" s="491"/>
      <c r="FO182" s="491"/>
      <c r="FP182" s="491"/>
      <c r="FQ182" s="491"/>
      <c r="FR182" s="491"/>
      <c r="FS182" s="491"/>
      <c r="FT182" s="491"/>
      <c r="FU182" s="491"/>
      <c r="FV182" s="491"/>
      <c r="FW182" s="491"/>
      <c r="FX182" s="491"/>
      <c r="FY182" s="491"/>
      <c r="FZ182" s="491"/>
      <c r="GA182" s="491"/>
      <c r="GB182" s="491"/>
      <c r="GC182" s="491"/>
      <c r="GD182" s="491"/>
      <c r="GE182" s="491"/>
      <c r="GF182" s="491"/>
      <c r="GG182" s="491"/>
      <c r="GH182" s="491"/>
      <c r="GI182" s="491"/>
      <c r="GJ182" s="491"/>
      <c r="GK182" s="491"/>
      <c r="GL182" s="491"/>
    </row>
    <row r="183" spans="4:194" ht="3" customHeight="1">
      <c r="D183" s="694" t="str">
        <f>IF(OR(工事情報入力!C21="4,500万円以上",工事情報入力!C21="7,000万円以上"),"監理技術者名",IF(OR(工事情報入力!C21="4,500万円未満",工事情報入力!C21="7,000万円未満"),"主任技術者名","監理技術者名　 　　　　　　主任技術者名"))</f>
        <v>監理技術者名</v>
      </c>
      <c r="E183" s="695"/>
      <c r="F183" s="695"/>
      <c r="G183" s="695"/>
      <c r="H183" s="695"/>
      <c r="I183" s="695"/>
      <c r="J183" s="695"/>
      <c r="K183" s="695"/>
      <c r="L183" s="695"/>
      <c r="M183" s="696"/>
      <c r="N183" s="694" t="str">
        <f>IF(工事情報入力!C20="3,500万円以上","専任",IF(工事情報入力!C20="3,500万円未満","非専任","専任　　　　　非専任"))</f>
        <v>専任</v>
      </c>
      <c r="O183" s="695"/>
      <c r="P183" s="695"/>
      <c r="Q183" s="695"/>
      <c r="R183" s="695"/>
      <c r="S183" s="695"/>
      <c r="T183" s="695"/>
      <c r="U183" s="695"/>
      <c r="V183" s="703" t="str">
        <f>工事情報入力!C11</f>
        <v>建設　太郎</v>
      </c>
      <c r="W183" s="670"/>
      <c r="X183" s="670"/>
      <c r="Y183" s="670"/>
      <c r="Z183" s="670"/>
      <c r="AA183" s="670"/>
      <c r="AB183" s="670"/>
      <c r="AC183" s="670"/>
      <c r="AD183" s="670"/>
      <c r="AE183" s="670"/>
      <c r="AF183" s="670"/>
      <c r="AG183" s="670"/>
      <c r="AH183" s="670"/>
      <c r="AI183" s="670"/>
      <c r="AJ183" s="670"/>
      <c r="AK183" s="670"/>
      <c r="AL183" s="670"/>
      <c r="AM183" s="670"/>
      <c r="AN183" s="670"/>
      <c r="AO183" s="670"/>
      <c r="AP183" s="670"/>
      <c r="AQ183" s="670"/>
      <c r="AR183" s="670"/>
      <c r="AS183" s="670"/>
      <c r="AT183" s="670"/>
      <c r="AU183" s="671"/>
      <c r="AV183" s="662" t="s">
        <v>36</v>
      </c>
      <c r="AW183" s="645"/>
      <c r="AX183" s="645"/>
      <c r="AY183" s="645"/>
      <c r="AZ183" s="645"/>
      <c r="BA183" s="645"/>
      <c r="BB183" s="645"/>
      <c r="BC183" s="645"/>
      <c r="BD183" s="645"/>
      <c r="BE183" s="645"/>
      <c r="BF183" s="645"/>
      <c r="BG183" s="646"/>
      <c r="BH183" s="669" t="str">
        <f>工事情報入力!C12</f>
        <v>１級土木施工管理技士</v>
      </c>
      <c r="BI183" s="670"/>
      <c r="BJ183" s="670"/>
      <c r="BK183" s="670"/>
      <c r="BL183" s="670"/>
      <c r="BM183" s="670"/>
      <c r="BN183" s="670"/>
      <c r="BO183" s="670"/>
      <c r="BP183" s="670"/>
      <c r="BQ183" s="670"/>
      <c r="BR183" s="670"/>
      <c r="BS183" s="670"/>
      <c r="BT183" s="670"/>
      <c r="BU183" s="670"/>
      <c r="BV183" s="670"/>
      <c r="BW183" s="670"/>
      <c r="BX183" s="670"/>
      <c r="BY183" s="670"/>
      <c r="BZ183" s="670"/>
      <c r="CA183" s="670"/>
      <c r="CB183" s="670"/>
      <c r="CC183" s="670"/>
      <c r="CD183" s="670"/>
      <c r="CE183" s="670"/>
      <c r="CF183" s="670"/>
      <c r="CG183" s="670"/>
      <c r="CH183" s="670"/>
      <c r="CI183" s="670"/>
      <c r="CJ183" s="670"/>
      <c r="CK183" s="670"/>
      <c r="CL183" s="670"/>
      <c r="CM183" s="670"/>
      <c r="CN183" s="670"/>
      <c r="CO183" s="670"/>
      <c r="CP183" s="671"/>
      <c r="CZ183" s="491"/>
      <c r="DA183" s="491"/>
      <c r="DB183" s="491"/>
      <c r="DC183" s="491"/>
      <c r="DD183" s="491"/>
      <c r="DE183" s="491"/>
      <c r="DF183" s="491"/>
      <c r="DG183" s="491"/>
      <c r="DH183" s="491"/>
      <c r="DI183" s="491"/>
      <c r="DJ183" s="491"/>
      <c r="DK183" s="491"/>
      <c r="DL183" s="491"/>
      <c r="DM183" s="491"/>
      <c r="DN183" s="491"/>
      <c r="DO183" s="491"/>
      <c r="DP183" s="491"/>
      <c r="DQ183" s="491"/>
      <c r="DR183" s="491"/>
      <c r="DS183" s="491"/>
      <c r="DT183" s="491"/>
      <c r="DU183" s="491"/>
      <c r="DV183" s="491"/>
      <c r="DW183" s="491"/>
      <c r="DX183" s="491"/>
      <c r="DY183" s="491"/>
      <c r="DZ183" s="491"/>
      <c r="EA183" s="491"/>
      <c r="EB183" s="491"/>
      <c r="EC183" s="491"/>
      <c r="ED183" s="491"/>
      <c r="EE183" s="491"/>
      <c r="EF183" s="491"/>
      <c r="EG183" s="491"/>
      <c r="EH183" s="491"/>
      <c r="EI183" s="491"/>
      <c r="EJ183" s="491"/>
      <c r="EK183" s="491"/>
      <c r="EL183" s="491"/>
      <c r="EM183" s="491"/>
      <c r="EN183" s="491"/>
      <c r="EO183" s="491"/>
      <c r="EP183" s="491"/>
      <c r="EQ183" s="491"/>
      <c r="ER183" s="491"/>
      <c r="ES183" s="491"/>
      <c r="ET183" s="491"/>
      <c r="EU183" s="491"/>
      <c r="EV183" s="491"/>
      <c r="EW183" s="491"/>
      <c r="EX183" s="491"/>
      <c r="EY183" s="491"/>
      <c r="EZ183" s="491"/>
      <c r="FA183" s="491"/>
      <c r="FB183" s="491"/>
      <c r="FC183" s="491"/>
      <c r="FD183" s="491"/>
      <c r="FE183" s="491"/>
      <c r="FF183" s="491"/>
      <c r="FG183" s="491"/>
      <c r="FH183" s="491"/>
      <c r="FI183" s="491"/>
      <c r="FJ183" s="491"/>
      <c r="FK183" s="491"/>
      <c r="FL183" s="491"/>
      <c r="FM183" s="491"/>
      <c r="FN183" s="491"/>
      <c r="FO183" s="491"/>
      <c r="FP183" s="491"/>
      <c r="FQ183" s="491"/>
      <c r="FR183" s="491"/>
      <c r="FS183" s="491"/>
      <c r="FT183" s="491"/>
      <c r="FU183" s="491"/>
      <c r="FV183" s="491"/>
      <c r="FW183" s="491"/>
      <c r="FX183" s="491"/>
      <c r="FY183" s="491"/>
      <c r="FZ183" s="491"/>
      <c r="GA183" s="491"/>
      <c r="GB183" s="491"/>
      <c r="GC183" s="491"/>
      <c r="GD183" s="491"/>
      <c r="GE183" s="491"/>
      <c r="GF183" s="491"/>
      <c r="GG183" s="491"/>
      <c r="GH183" s="491"/>
      <c r="GI183" s="491"/>
      <c r="GJ183" s="491"/>
      <c r="GK183" s="491"/>
      <c r="GL183" s="491"/>
    </row>
    <row r="184" spans="4:194" ht="3" customHeight="1">
      <c r="D184" s="697"/>
      <c r="E184" s="698"/>
      <c r="F184" s="698"/>
      <c r="G184" s="698"/>
      <c r="H184" s="698"/>
      <c r="I184" s="698"/>
      <c r="J184" s="698"/>
      <c r="K184" s="698"/>
      <c r="L184" s="698"/>
      <c r="M184" s="699"/>
      <c r="N184" s="697"/>
      <c r="O184" s="698"/>
      <c r="P184" s="698"/>
      <c r="Q184" s="698"/>
      <c r="R184" s="698"/>
      <c r="S184" s="698"/>
      <c r="T184" s="698"/>
      <c r="U184" s="698"/>
      <c r="V184" s="673"/>
      <c r="W184" s="673"/>
      <c r="X184" s="673"/>
      <c r="Y184" s="673"/>
      <c r="Z184" s="673"/>
      <c r="AA184" s="673"/>
      <c r="AB184" s="673"/>
      <c r="AC184" s="673"/>
      <c r="AD184" s="673"/>
      <c r="AE184" s="673"/>
      <c r="AF184" s="673"/>
      <c r="AG184" s="673"/>
      <c r="AH184" s="673"/>
      <c r="AI184" s="673"/>
      <c r="AJ184" s="673"/>
      <c r="AK184" s="673"/>
      <c r="AL184" s="673"/>
      <c r="AM184" s="673"/>
      <c r="AN184" s="673"/>
      <c r="AO184" s="673"/>
      <c r="AP184" s="673"/>
      <c r="AQ184" s="673"/>
      <c r="AR184" s="673"/>
      <c r="AS184" s="673"/>
      <c r="AT184" s="673"/>
      <c r="AU184" s="674"/>
      <c r="AV184" s="647"/>
      <c r="AW184" s="648"/>
      <c r="AX184" s="648"/>
      <c r="AY184" s="648"/>
      <c r="AZ184" s="648"/>
      <c r="BA184" s="648"/>
      <c r="BB184" s="648"/>
      <c r="BC184" s="648"/>
      <c r="BD184" s="648"/>
      <c r="BE184" s="648"/>
      <c r="BF184" s="648"/>
      <c r="BG184" s="649"/>
      <c r="BH184" s="672"/>
      <c r="BI184" s="673"/>
      <c r="BJ184" s="673"/>
      <c r="BK184" s="673"/>
      <c r="BL184" s="673"/>
      <c r="BM184" s="673"/>
      <c r="BN184" s="673"/>
      <c r="BO184" s="673"/>
      <c r="BP184" s="673"/>
      <c r="BQ184" s="673"/>
      <c r="BR184" s="673"/>
      <c r="BS184" s="673"/>
      <c r="BT184" s="673"/>
      <c r="BU184" s="673"/>
      <c r="BV184" s="673"/>
      <c r="BW184" s="673"/>
      <c r="BX184" s="673"/>
      <c r="BY184" s="673"/>
      <c r="BZ184" s="673"/>
      <c r="CA184" s="673"/>
      <c r="CB184" s="673"/>
      <c r="CC184" s="673"/>
      <c r="CD184" s="673"/>
      <c r="CE184" s="673"/>
      <c r="CF184" s="673"/>
      <c r="CG184" s="673"/>
      <c r="CH184" s="673"/>
      <c r="CI184" s="673"/>
      <c r="CJ184" s="673"/>
      <c r="CK184" s="673"/>
      <c r="CL184" s="673"/>
      <c r="CM184" s="673"/>
      <c r="CN184" s="673"/>
      <c r="CO184" s="673"/>
      <c r="CP184" s="674"/>
      <c r="CZ184" s="491"/>
      <c r="DA184" s="491"/>
      <c r="DB184" s="491"/>
      <c r="DC184" s="491"/>
      <c r="DD184" s="491"/>
      <c r="DE184" s="491"/>
      <c r="DF184" s="491"/>
      <c r="DG184" s="491"/>
      <c r="DH184" s="491"/>
      <c r="DI184" s="491"/>
      <c r="DJ184" s="491"/>
      <c r="DK184" s="491"/>
      <c r="DL184" s="491"/>
      <c r="DM184" s="491"/>
      <c r="DN184" s="491"/>
      <c r="DO184" s="491"/>
      <c r="DP184" s="491"/>
      <c r="DQ184" s="491"/>
      <c r="DR184" s="491"/>
      <c r="DS184" s="491"/>
      <c r="DT184" s="491"/>
      <c r="DU184" s="491"/>
      <c r="DV184" s="491"/>
      <c r="DW184" s="491"/>
      <c r="DX184" s="491"/>
      <c r="DY184" s="491"/>
      <c r="DZ184" s="491"/>
      <c r="EA184" s="491"/>
      <c r="EB184" s="491"/>
      <c r="EC184" s="491"/>
      <c r="ED184" s="491"/>
      <c r="EE184" s="491"/>
      <c r="EF184" s="491"/>
      <c r="EG184" s="491"/>
      <c r="EH184" s="491"/>
      <c r="EI184" s="491"/>
      <c r="EJ184" s="491"/>
      <c r="EK184" s="491"/>
      <c r="EL184" s="491"/>
      <c r="EM184" s="491"/>
      <c r="EN184" s="491"/>
      <c r="EO184" s="491"/>
      <c r="EP184" s="491"/>
      <c r="EQ184" s="491"/>
      <c r="ER184" s="491"/>
      <c r="ES184" s="491"/>
      <c r="ET184" s="491"/>
      <c r="EU184" s="491"/>
      <c r="EV184" s="491"/>
      <c r="EW184" s="491"/>
      <c r="EX184" s="491"/>
      <c r="EY184" s="491"/>
      <c r="EZ184" s="491"/>
      <c r="FA184" s="491"/>
      <c r="FB184" s="491"/>
      <c r="FC184" s="491"/>
      <c r="FD184" s="491"/>
      <c r="FE184" s="491"/>
      <c r="FF184" s="491"/>
      <c r="FG184" s="491"/>
      <c r="FH184" s="491"/>
      <c r="FI184" s="491"/>
      <c r="FJ184" s="491"/>
      <c r="FK184" s="491"/>
      <c r="FL184" s="491"/>
      <c r="FM184" s="491"/>
      <c r="FN184" s="491"/>
      <c r="FO184" s="491"/>
      <c r="FP184" s="491"/>
      <c r="FQ184" s="491"/>
      <c r="FR184" s="491"/>
      <c r="FS184" s="491"/>
      <c r="FT184" s="491"/>
      <c r="FU184" s="491"/>
      <c r="FV184" s="491"/>
      <c r="FW184" s="491"/>
      <c r="FX184" s="491"/>
      <c r="FY184" s="491"/>
      <c r="FZ184" s="491"/>
      <c r="GA184" s="491"/>
      <c r="GB184" s="491"/>
      <c r="GC184" s="491"/>
      <c r="GD184" s="491"/>
      <c r="GE184" s="491"/>
      <c r="GF184" s="491"/>
      <c r="GG184" s="491"/>
      <c r="GH184" s="491"/>
      <c r="GI184" s="491"/>
      <c r="GJ184" s="491"/>
      <c r="GK184" s="491"/>
      <c r="GL184" s="491"/>
    </row>
    <row r="185" spans="4:194" ht="3" customHeight="1">
      <c r="D185" s="697"/>
      <c r="E185" s="698"/>
      <c r="F185" s="698"/>
      <c r="G185" s="698"/>
      <c r="H185" s="698"/>
      <c r="I185" s="698"/>
      <c r="J185" s="698"/>
      <c r="K185" s="698"/>
      <c r="L185" s="698"/>
      <c r="M185" s="699"/>
      <c r="N185" s="697"/>
      <c r="O185" s="698"/>
      <c r="P185" s="698"/>
      <c r="Q185" s="698"/>
      <c r="R185" s="698"/>
      <c r="S185" s="698"/>
      <c r="T185" s="698"/>
      <c r="U185" s="698"/>
      <c r="V185" s="673"/>
      <c r="W185" s="673"/>
      <c r="X185" s="673"/>
      <c r="Y185" s="673"/>
      <c r="Z185" s="673"/>
      <c r="AA185" s="673"/>
      <c r="AB185" s="673"/>
      <c r="AC185" s="673"/>
      <c r="AD185" s="673"/>
      <c r="AE185" s="673"/>
      <c r="AF185" s="673"/>
      <c r="AG185" s="673"/>
      <c r="AH185" s="673"/>
      <c r="AI185" s="673"/>
      <c r="AJ185" s="673"/>
      <c r="AK185" s="673"/>
      <c r="AL185" s="673"/>
      <c r="AM185" s="673"/>
      <c r="AN185" s="673"/>
      <c r="AO185" s="673"/>
      <c r="AP185" s="673"/>
      <c r="AQ185" s="673"/>
      <c r="AR185" s="673"/>
      <c r="AS185" s="673"/>
      <c r="AT185" s="673"/>
      <c r="AU185" s="674"/>
      <c r="AV185" s="647"/>
      <c r="AW185" s="648"/>
      <c r="AX185" s="648"/>
      <c r="AY185" s="648"/>
      <c r="AZ185" s="648"/>
      <c r="BA185" s="648"/>
      <c r="BB185" s="648"/>
      <c r="BC185" s="648"/>
      <c r="BD185" s="648"/>
      <c r="BE185" s="648"/>
      <c r="BF185" s="648"/>
      <c r="BG185" s="649"/>
      <c r="BH185" s="672"/>
      <c r="BI185" s="673"/>
      <c r="BJ185" s="673"/>
      <c r="BK185" s="673"/>
      <c r="BL185" s="673"/>
      <c r="BM185" s="673"/>
      <c r="BN185" s="673"/>
      <c r="BO185" s="673"/>
      <c r="BP185" s="673"/>
      <c r="BQ185" s="673"/>
      <c r="BR185" s="673"/>
      <c r="BS185" s="673"/>
      <c r="BT185" s="673"/>
      <c r="BU185" s="673"/>
      <c r="BV185" s="673"/>
      <c r="BW185" s="673"/>
      <c r="BX185" s="673"/>
      <c r="BY185" s="673"/>
      <c r="BZ185" s="673"/>
      <c r="CA185" s="673"/>
      <c r="CB185" s="673"/>
      <c r="CC185" s="673"/>
      <c r="CD185" s="673"/>
      <c r="CE185" s="673"/>
      <c r="CF185" s="673"/>
      <c r="CG185" s="673"/>
      <c r="CH185" s="673"/>
      <c r="CI185" s="673"/>
      <c r="CJ185" s="673"/>
      <c r="CK185" s="673"/>
      <c r="CL185" s="673"/>
      <c r="CM185" s="673"/>
      <c r="CN185" s="673"/>
      <c r="CO185" s="673"/>
      <c r="CP185" s="674"/>
      <c r="CZ185" s="491"/>
      <c r="DA185" s="491"/>
      <c r="DB185" s="491"/>
      <c r="DC185" s="491"/>
      <c r="DD185" s="491"/>
      <c r="DE185" s="491"/>
      <c r="DF185" s="491"/>
      <c r="DG185" s="491"/>
      <c r="DH185" s="491"/>
      <c r="DI185" s="491"/>
      <c r="DJ185" s="491"/>
      <c r="DK185" s="491"/>
      <c r="DL185" s="491"/>
      <c r="DM185" s="491"/>
      <c r="DN185" s="491"/>
      <c r="DO185" s="491"/>
      <c r="DP185" s="491"/>
      <c r="DQ185" s="491"/>
      <c r="DR185" s="491"/>
      <c r="DS185" s="491"/>
      <c r="DT185" s="491"/>
      <c r="DU185" s="491"/>
      <c r="DV185" s="491"/>
      <c r="DW185" s="491"/>
      <c r="DX185" s="491"/>
      <c r="DY185" s="491"/>
      <c r="DZ185" s="491"/>
      <c r="EA185" s="491"/>
      <c r="EB185" s="491"/>
      <c r="EC185" s="491"/>
      <c r="ED185" s="491"/>
      <c r="EE185" s="491"/>
      <c r="EF185" s="491"/>
      <c r="EG185" s="491"/>
      <c r="EH185" s="491"/>
      <c r="EI185" s="491"/>
      <c r="EJ185" s="491"/>
      <c r="EK185" s="491"/>
      <c r="EL185" s="491"/>
      <c r="EM185" s="491"/>
      <c r="EN185" s="491"/>
      <c r="EO185" s="491"/>
      <c r="EP185" s="491"/>
      <c r="EQ185" s="491"/>
      <c r="ER185" s="491"/>
      <c r="ES185" s="491"/>
      <c r="ET185" s="491"/>
      <c r="EU185" s="491"/>
      <c r="EV185" s="491"/>
      <c r="EW185" s="491"/>
      <c r="EX185" s="491"/>
      <c r="EY185" s="491"/>
      <c r="EZ185" s="491"/>
      <c r="FA185" s="491"/>
      <c r="FB185" s="491"/>
      <c r="FC185" s="491"/>
      <c r="FD185" s="491"/>
      <c r="FE185" s="491"/>
      <c r="FF185" s="491"/>
      <c r="FG185" s="491"/>
      <c r="FH185" s="491"/>
      <c r="FI185" s="491"/>
      <c r="FJ185" s="491"/>
      <c r="FK185" s="491"/>
      <c r="FL185" s="491"/>
      <c r="FM185" s="491"/>
      <c r="FN185" s="491"/>
      <c r="FO185" s="491"/>
      <c r="FP185" s="491"/>
      <c r="FQ185" s="491"/>
      <c r="FR185" s="491"/>
      <c r="FS185" s="491"/>
      <c r="FT185" s="491"/>
      <c r="FU185" s="491"/>
      <c r="FV185" s="491"/>
      <c r="FW185" s="491"/>
      <c r="FX185" s="491"/>
      <c r="FY185" s="491"/>
      <c r="FZ185" s="491"/>
      <c r="GA185" s="491"/>
      <c r="GB185" s="491"/>
      <c r="GC185" s="491"/>
      <c r="GD185" s="491"/>
      <c r="GE185" s="491"/>
      <c r="GF185" s="491"/>
      <c r="GG185" s="491"/>
      <c r="GH185" s="491"/>
      <c r="GI185" s="491"/>
      <c r="GJ185" s="491"/>
      <c r="GK185" s="491"/>
      <c r="GL185" s="491"/>
    </row>
    <row r="186" spans="4:194" ht="3" customHeight="1">
      <c r="D186" s="697"/>
      <c r="E186" s="698"/>
      <c r="F186" s="698"/>
      <c r="G186" s="698"/>
      <c r="H186" s="698"/>
      <c r="I186" s="698"/>
      <c r="J186" s="698"/>
      <c r="K186" s="698"/>
      <c r="L186" s="698"/>
      <c r="M186" s="699"/>
      <c r="N186" s="697"/>
      <c r="O186" s="698"/>
      <c r="P186" s="698"/>
      <c r="Q186" s="698"/>
      <c r="R186" s="698"/>
      <c r="S186" s="698"/>
      <c r="T186" s="698"/>
      <c r="U186" s="698"/>
      <c r="V186" s="673"/>
      <c r="W186" s="673"/>
      <c r="X186" s="673"/>
      <c r="Y186" s="673"/>
      <c r="Z186" s="673"/>
      <c r="AA186" s="673"/>
      <c r="AB186" s="673"/>
      <c r="AC186" s="673"/>
      <c r="AD186" s="673"/>
      <c r="AE186" s="673"/>
      <c r="AF186" s="673"/>
      <c r="AG186" s="673"/>
      <c r="AH186" s="673"/>
      <c r="AI186" s="673"/>
      <c r="AJ186" s="673"/>
      <c r="AK186" s="673"/>
      <c r="AL186" s="673"/>
      <c r="AM186" s="673"/>
      <c r="AN186" s="673"/>
      <c r="AO186" s="673"/>
      <c r="AP186" s="673"/>
      <c r="AQ186" s="673"/>
      <c r="AR186" s="673"/>
      <c r="AS186" s="673"/>
      <c r="AT186" s="673"/>
      <c r="AU186" s="674"/>
      <c r="AV186" s="647"/>
      <c r="AW186" s="648"/>
      <c r="AX186" s="648"/>
      <c r="AY186" s="648"/>
      <c r="AZ186" s="648"/>
      <c r="BA186" s="648"/>
      <c r="BB186" s="648"/>
      <c r="BC186" s="648"/>
      <c r="BD186" s="648"/>
      <c r="BE186" s="648"/>
      <c r="BF186" s="648"/>
      <c r="BG186" s="649"/>
      <c r="BH186" s="672"/>
      <c r="BI186" s="673"/>
      <c r="BJ186" s="673"/>
      <c r="BK186" s="673"/>
      <c r="BL186" s="673"/>
      <c r="BM186" s="673"/>
      <c r="BN186" s="673"/>
      <c r="BO186" s="673"/>
      <c r="BP186" s="673"/>
      <c r="BQ186" s="673"/>
      <c r="BR186" s="673"/>
      <c r="BS186" s="673"/>
      <c r="BT186" s="673"/>
      <c r="BU186" s="673"/>
      <c r="BV186" s="673"/>
      <c r="BW186" s="673"/>
      <c r="BX186" s="673"/>
      <c r="BY186" s="673"/>
      <c r="BZ186" s="673"/>
      <c r="CA186" s="673"/>
      <c r="CB186" s="673"/>
      <c r="CC186" s="673"/>
      <c r="CD186" s="673"/>
      <c r="CE186" s="673"/>
      <c r="CF186" s="673"/>
      <c r="CG186" s="673"/>
      <c r="CH186" s="673"/>
      <c r="CI186" s="673"/>
      <c r="CJ186" s="673"/>
      <c r="CK186" s="673"/>
      <c r="CL186" s="673"/>
      <c r="CM186" s="673"/>
      <c r="CN186" s="673"/>
      <c r="CO186" s="673"/>
      <c r="CP186" s="674"/>
      <c r="CZ186" s="491"/>
      <c r="DA186" s="491"/>
      <c r="DB186" s="491"/>
      <c r="DC186" s="491"/>
      <c r="DD186" s="491"/>
      <c r="DE186" s="491"/>
      <c r="DF186" s="491"/>
      <c r="DG186" s="491"/>
      <c r="DH186" s="491"/>
      <c r="DI186" s="491"/>
      <c r="DJ186" s="491"/>
      <c r="DK186" s="491"/>
      <c r="DL186" s="491"/>
      <c r="DM186" s="491"/>
      <c r="DN186" s="491"/>
      <c r="DO186" s="491"/>
      <c r="DP186" s="491"/>
      <c r="DQ186" s="491"/>
      <c r="DR186" s="491"/>
      <c r="DS186" s="491"/>
      <c r="DT186" s="491"/>
      <c r="DU186" s="491"/>
      <c r="DV186" s="491"/>
      <c r="DW186" s="491"/>
      <c r="DX186" s="491"/>
      <c r="DY186" s="491"/>
      <c r="DZ186" s="491"/>
      <c r="EA186" s="491"/>
      <c r="EB186" s="491"/>
      <c r="EC186" s="491"/>
      <c r="ED186" s="491"/>
      <c r="EE186" s="491"/>
      <c r="EF186" s="491"/>
      <c r="EG186" s="491"/>
      <c r="EH186" s="491"/>
      <c r="EI186" s="491"/>
      <c r="EJ186" s="491"/>
      <c r="EK186" s="491"/>
      <c r="EL186" s="491"/>
      <c r="EM186" s="491"/>
      <c r="EN186" s="491"/>
      <c r="EO186" s="491"/>
      <c r="EP186" s="491"/>
      <c r="EQ186" s="491"/>
      <c r="ER186" s="491"/>
      <c r="ES186" s="491"/>
      <c r="ET186" s="491"/>
      <c r="EU186" s="491"/>
      <c r="EV186" s="491"/>
      <c r="EW186" s="491"/>
      <c r="EX186" s="491"/>
      <c r="EY186" s="491"/>
      <c r="EZ186" s="491"/>
      <c r="FA186" s="491"/>
      <c r="FB186" s="491"/>
      <c r="FC186" s="491"/>
      <c r="FD186" s="491"/>
      <c r="FE186" s="491"/>
      <c r="FF186" s="491"/>
      <c r="FG186" s="491"/>
      <c r="FH186" s="491"/>
      <c r="FI186" s="491"/>
      <c r="FJ186" s="491"/>
      <c r="FK186" s="491"/>
      <c r="FL186" s="491"/>
      <c r="FM186" s="491"/>
      <c r="FN186" s="491"/>
      <c r="FO186" s="491"/>
      <c r="FP186" s="491"/>
      <c r="FQ186" s="491"/>
      <c r="FR186" s="491"/>
      <c r="FS186" s="491"/>
      <c r="FT186" s="491"/>
      <c r="FU186" s="491"/>
      <c r="FV186" s="491"/>
      <c r="FW186" s="491"/>
      <c r="FX186" s="491"/>
      <c r="FY186" s="491"/>
      <c r="FZ186" s="491"/>
      <c r="GA186" s="491"/>
      <c r="GB186" s="491"/>
      <c r="GC186" s="491"/>
      <c r="GD186" s="491"/>
      <c r="GE186" s="491"/>
      <c r="GF186" s="491"/>
      <c r="GG186" s="491"/>
      <c r="GH186" s="491"/>
      <c r="GI186" s="491"/>
      <c r="GJ186" s="491"/>
      <c r="GK186" s="491"/>
      <c r="GL186" s="491"/>
    </row>
    <row r="187" spans="4:194" ht="3" customHeight="1">
      <c r="D187" s="697"/>
      <c r="E187" s="698"/>
      <c r="F187" s="698"/>
      <c r="G187" s="698"/>
      <c r="H187" s="698"/>
      <c r="I187" s="698"/>
      <c r="J187" s="698"/>
      <c r="K187" s="698"/>
      <c r="L187" s="698"/>
      <c r="M187" s="699"/>
      <c r="N187" s="697"/>
      <c r="O187" s="698"/>
      <c r="P187" s="698"/>
      <c r="Q187" s="698"/>
      <c r="R187" s="698"/>
      <c r="S187" s="698"/>
      <c r="T187" s="698"/>
      <c r="U187" s="698"/>
      <c r="V187" s="673"/>
      <c r="W187" s="673"/>
      <c r="X187" s="673"/>
      <c r="Y187" s="673"/>
      <c r="Z187" s="673"/>
      <c r="AA187" s="673"/>
      <c r="AB187" s="673"/>
      <c r="AC187" s="673"/>
      <c r="AD187" s="673"/>
      <c r="AE187" s="673"/>
      <c r="AF187" s="673"/>
      <c r="AG187" s="673"/>
      <c r="AH187" s="673"/>
      <c r="AI187" s="673"/>
      <c r="AJ187" s="673"/>
      <c r="AK187" s="673"/>
      <c r="AL187" s="673"/>
      <c r="AM187" s="673"/>
      <c r="AN187" s="673"/>
      <c r="AO187" s="673"/>
      <c r="AP187" s="673"/>
      <c r="AQ187" s="673"/>
      <c r="AR187" s="673"/>
      <c r="AS187" s="673"/>
      <c r="AT187" s="673"/>
      <c r="AU187" s="674"/>
      <c r="AV187" s="647"/>
      <c r="AW187" s="648"/>
      <c r="AX187" s="648"/>
      <c r="AY187" s="648"/>
      <c r="AZ187" s="648"/>
      <c r="BA187" s="648"/>
      <c r="BB187" s="648"/>
      <c r="BC187" s="648"/>
      <c r="BD187" s="648"/>
      <c r="BE187" s="648"/>
      <c r="BF187" s="648"/>
      <c r="BG187" s="649"/>
      <c r="BH187" s="672"/>
      <c r="BI187" s="673"/>
      <c r="BJ187" s="673"/>
      <c r="BK187" s="673"/>
      <c r="BL187" s="673"/>
      <c r="BM187" s="673"/>
      <c r="BN187" s="673"/>
      <c r="BO187" s="673"/>
      <c r="BP187" s="673"/>
      <c r="BQ187" s="673"/>
      <c r="BR187" s="673"/>
      <c r="BS187" s="673"/>
      <c r="BT187" s="673"/>
      <c r="BU187" s="673"/>
      <c r="BV187" s="673"/>
      <c r="BW187" s="673"/>
      <c r="BX187" s="673"/>
      <c r="BY187" s="673"/>
      <c r="BZ187" s="673"/>
      <c r="CA187" s="673"/>
      <c r="CB187" s="673"/>
      <c r="CC187" s="673"/>
      <c r="CD187" s="673"/>
      <c r="CE187" s="673"/>
      <c r="CF187" s="673"/>
      <c r="CG187" s="673"/>
      <c r="CH187" s="673"/>
      <c r="CI187" s="673"/>
      <c r="CJ187" s="673"/>
      <c r="CK187" s="673"/>
      <c r="CL187" s="673"/>
      <c r="CM187" s="673"/>
      <c r="CN187" s="673"/>
      <c r="CO187" s="673"/>
      <c r="CP187" s="674"/>
      <c r="CZ187" s="491"/>
      <c r="DA187" s="491"/>
      <c r="DB187" s="491"/>
      <c r="DC187" s="491"/>
      <c r="DD187" s="491"/>
      <c r="DE187" s="491"/>
      <c r="DF187" s="491"/>
      <c r="DG187" s="491"/>
      <c r="DH187" s="491"/>
      <c r="DI187" s="491"/>
      <c r="DJ187" s="491"/>
      <c r="DK187" s="491"/>
      <c r="DL187" s="491"/>
      <c r="DM187" s="491"/>
      <c r="DN187" s="491"/>
      <c r="DO187" s="491"/>
      <c r="DP187" s="491"/>
      <c r="DQ187" s="491"/>
      <c r="DR187" s="491"/>
      <c r="DS187" s="491"/>
      <c r="DT187" s="491"/>
      <c r="DU187" s="491"/>
      <c r="DV187" s="491"/>
      <c r="DW187" s="491"/>
      <c r="DX187" s="491"/>
      <c r="DY187" s="491"/>
      <c r="DZ187" s="491"/>
      <c r="EA187" s="491"/>
      <c r="EB187" s="491"/>
      <c r="EC187" s="491"/>
      <c r="ED187" s="491"/>
      <c r="EE187" s="491"/>
      <c r="EF187" s="491"/>
      <c r="EG187" s="491"/>
      <c r="EH187" s="491"/>
      <c r="EI187" s="491"/>
      <c r="EJ187" s="491"/>
      <c r="EK187" s="491"/>
      <c r="EL187" s="491"/>
      <c r="EM187" s="491"/>
      <c r="EN187" s="491"/>
      <c r="EO187" s="491"/>
      <c r="EP187" s="491"/>
      <c r="EQ187" s="491"/>
      <c r="ER187" s="491"/>
      <c r="ES187" s="491"/>
      <c r="ET187" s="491"/>
      <c r="EU187" s="491"/>
      <c r="EV187" s="491"/>
      <c r="EW187" s="491"/>
      <c r="EX187" s="491"/>
      <c r="EY187" s="491"/>
      <c r="EZ187" s="491"/>
      <c r="FA187" s="491"/>
      <c r="FB187" s="491"/>
      <c r="FC187" s="491"/>
      <c r="FD187" s="491"/>
      <c r="FE187" s="491"/>
      <c r="FF187" s="491"/>
      <c r="FG187" s="491"/>
      <c r="FH187" s="491"/>
      <c r="FI187" s="491"/>
      <c r="FJ187" s="491"/>
      <c r="FK187" s="491"/>
      <c r="FL187" s="491"/>
      <c r="FM187" s="491"/>
      <c r="FN187" s="491"/>
      <c r="FO187" s="491"/>
      <c r="FP187" s="491"/>
      <c r="FQ187" s="491"/>
      <c r="FR187" s="491"/>
      <c r="FS187" s="491"/>
      <c r="FT187" s="491"/>
      <c r="FU187" s="491"/>
      <c r="FV187" s="491"/>
      <c r="FW187" s="491"/>
      <c r="FX187" s="491"/>
      <c r="FY187" s="491"/>
      <c r="FZ187" s="491"/>
      <c r="GA187" s="491"/>
      <c r="GB187" s="491"/>
      <c r="GC187" s="491"/>
      <c r="GD187" s="491"/>
      <c r="GE187" s="491"/>
      <c r="GF187" s="491"/>
      <c r="GG187" s="491"/>
      <c r="GH187" s="491"/>
      <c r="GI187" s="491"/>
      <c r="GJ187" s="491"/>
      <c r="GK187" s="491"/>
      <c r="GL187" s="491"/>
    </row>
    <row r="188" spans="4:194" ht="3" customHeight="1">
      <c r="D188" s="697"/>
      <c r="E188" s="698"/>
      <c r="F188" s="698"/>
      <c r="G188" s="698"/>
      <c r="H188" s="698"/>
      <c r="I188" s="698"/>
      <c r="J188" s="698"/>
      <c r="K188" s="698"/>
      <c r="L188" s="698"/>
      <c r="M188" s="699"/>
      <c r="N188" s="697"/>
      <c r="O188" s="698"/>
      <c r="P188" s="698"/>
      <c r="Q188" s="698"/>
      <c r="R188" s="698"/>
      <c r="S188" s="698"/>
      <c r="T188" s="698"/>
      <c r="U188" s="698"/>
      <c r="V188" s="673"/>
      <c r="W188" s="673"/>
      <c r="X188" s="673"/>
      <c r="Y188" s="673"/>
      <c r="Z188" s="673"/>
      <c r="AA188" s="673"/>
      <c r="AB188" s="673"/>
      <c r="AC188" s="673"/>
      <c r="AD188" s="673"/>
      <c r="AE188" s="673"/>
      <c r="AF188" s="673"/>
      <c r="AG188" s="673"/>
      <c r="AH188" s="673"/>
      <c r="AI188" s="673"/>
      <c r="AJ188" s="673"/>
      <c r="AK188" s="673"/>
      <c r="AL188" s="673"/>
      <c r="AM188" s="673"/>
      <c r="AN188" s="673"/>
      <c r="AO188" s="673"/>
      <c r="AP188" s="673"/>
      <c r="AQ188" s="673"/>
      <c r="AR188" s="673"/>
      <c r="AS188" s="673"/>
      <c r="AT188" s="673"/>
      <c r="AU188" s="674"/>
      <c r="AV188" s="647"/>
      <c r="AW188" s="648"/>
      <c r="AX188" s="648"/>
      <c r="AY188" s="648"/>
      <c r="AZ188" s="648"/>
      <c r="BA188" s="648"/>
      <c r="BB188" s="648"/>
      <c r="BC188" s="648"/>
      <c r="BD188" s="648"/>
      <c r="BE188" s="648"/>
      <c r="BF188" s="648"/>
      <c r="BG188" s="649"/>
      <c r="BH188" s="672"/>
      <c r="BI188" s="673"/>
      <c r="BJ188" s="673"/>
      <c r="BK188" s="673"/>
      <c r="BL188" s="673"/>
      <c r="BM188" s="673"/>
      <c r="BN188" s="673"/>
      <c r="BO188" s="673"/>
      <c r="BP188" s="673"/>
      <c r="BQ188" s="673"/>
      <c r="BR188" s="673"/>
      <c r="BS188" s="673"/>
      <c r="BT188" s="673"/>
      <c r="BU188" s="673"/>
      <c r="BV188" s="673"/>
      <c r="BW188" s="673"/>
      <c r="BX188" s="673"/>
      <c r="BY188" s="673"/>
      <c r="BZ188" s="673"/>
      <c r="CA188" s="673"/>
      <c r="CB188" s="673"/>
      <c r="CC188" s="673"/>
      <c r="CD188" s="673"/>
      <c r="CE188" s="673"/>
      <c r="CF188" s="673"/>
      <c r="CG188" s="673"/>
      <c r="CH188" s="673"/>
      <c r="CI188" s="673"/>
      <c r="CJ188" s="673"/>
      <c r="CK188" s="673"/>
      <c r="CL188" s="673"/>
      <c r="CM188" s="673"/>
      <c r="CN188" s="673"/>
      <c r="CO188" s="673"/>
      <c r="CP188" s="674"/>
      <c r="CZ188" s="491"/>
      <c r="DA188" s="491"/>
      <c r="DB188" s="491"/>
      <c r="DC188" s="491"/>
      <c r="DD188" s="491"/>
      <c r="DE188" s="491"/>
      <c r="DF188" s="491"/>
      <c r="DG188" s="491"/>
      <c r="DH188" s="491"/>
      <c r="DI188" s="491"/>
      <c r="DJ188" s="491"/>
      <c r="DK188" s="491"/>
      <c r="DL188" s="491"/>
      <c r="DM188" s="491"/>
      <c r="DN188" s="491"/>
      <c r="DO188" s="491"/>
      <c r="DP188" s="491"/>
      <c r="DQ188" s="491"/>
      <c r="DR188" s="491"/>
      <c r="DS188" s="491"/>
      <c r="DT188" s="491"/>
      <c r="DU188" s="491"/>
      <c r="DV188" s="491"/>
      <c r="DW188" s="491"/>
      <c r="DX188" s="491"/>
      <c r="DY188" s="491"/>
      <c r="DZ188" s="491"/>
      <c r="EA188" s="491"/>
      <c r="EB188" s="491"/>
      <c r="EC188" s="491"/>
      <c r="ED188" s="491"/>
      <c r="EE188" s="491"/>
      <c r="EF188" s="491"/>
      <c r="EG188" s="491"/>
      <c r="EH188" s="491"/>
      <c r="EI188" s="491"/>
      <c r="EJ188" s="491"/>
      <c r="EK188" s="491"/>
      <c r="EL188" s="491"/>
      <c r="EM188" s="491"/>
      <c r="EN188" s="491"/>
      <c r="EO188" s="491"/>
      <c r="EP188" s="491"/>
      <c r="EQ188" s="491"/>
      <c r="ER188" s="491"/>
      <c r="ES188" s="491"/>
      <c r="ET188" s="491"/>
      <c r="EU188" s="491"/>
      <c r="EV188" s="491"/>
      <c r="EW188" s="491"/>
      <c r="EX188" s="491"/>
      <c r="EY188" s="491"/>
      <c r="EZ188" s="491"/>
      <c r="FA188" s="491"/>
      <c r="FB188" s="491"/>
      <c r="FC188" s="491"/>
      <c r="FD188" s="491"/>
      <c r="FE188" s="491"/>
      <c r="FF188" s="491"/>
      <c r="FG188" s="491"/>
      <c r="FH188" s="491"/>
      <c r="FI188" s="491"/>
      <c r="FJ188" s="491"/>
      <c r="FK188" s="491"/>
      <c r="FL188" s="491"/>
      <c r="FM188" s="491"/>
      <c r="FN188" s="491"/>
      <c r="FO188" s="491"/>
      <c r="FP188" s="491"/>
      <c r="FQ188" s="491"/>
      <c r="FR188" s="491"/>
      <c r="FS188" s="491"/>
      <c r="FT188" s="491"/>
      <c r="FU188" s="491"/>
      <c r="FV188" s="491"/>
      <c r="FW188" s="491"/>
      <c r="FX188" s="491"/>
      <c r="FY188" s="491"/>
      <c r="FZ188" s="491"/>
      <c r="GA188" s="491"/>
      <c r="GB188" s="491"/>
      <c r="GC188" s="491"/>
      <c r="GD188" s="491"/>
      <c r="GE188" s="491"/>
      <c r="GF188" s="491"/>
      <c r="GG188" s="491"/>
      <c r="GH188" s="491"/>
      <c r="GI188" s="491"/>
      <c r="GJ188" s="491"/>
      <c r="GK188" s="491"/>
      <c r="GL188" s="491"/>
    </row>
    <row r="189" spans="4:194" ht="3" customHeight="1">
      <c r="D189" s="697"/>
      <c r="E189" s="698"/>
      <c r="F189" s="698"/>
      <c r="G189" s="698"/>
      <c r="H189" s="698"/>
      <c r="I189" s="698"/>
      <c r="J189" s="698"/>
      <c r="K189" s="698"/>
      <c r="L189" s="698"/>
      <c r="M189" s="699"/>
      <c r="N189" s="697"/>
      <c r="O189" s="698"/>
      <c r="P189" s="698"/>
      <c r="Q189" s="698"/>
      <c r="R189" s="698"/>
      <c r="S189" s="698"/>
      <c r="T189" s="698"/>
      <c r="U189" s="698"/>
      <c r="V189" s="673"/>
      <c r="W189" s="673"/>
      <c r="X189" s="673"/>
      <c r="Y189" s="673"/>
      <c r="Z189" s="673"/>
      <c r="AA189" s="673"/>
      <c r="AB189" s="673"/>
      <c r="AC189" s="673"/>
      <c r="AD189" s="673"/>
      <c r="AE189" s="673"/>
      <c r="AF189" s="673"/>
      <c r="AG189" s="673"/>
      <c r="AH189" s="673"/>
      <c r="AI189" s="673"/>
      <c r="AJ189" s="673"/>
      <c r="AK189" s="673"/>
      <c r="AL189" s="673"/>
      <c r="AM189" s="673"/>
      <c r="AN189" s="673"/>
      <c r="AO189" s="673"/>
      <c r="AP189" s="673"/>
      <c r="AQ189" s="673"/>
      <c r="AR189" s="673"/>
      <c r="AS189" s="673"/>
      <c r="AT189" s="673"/>
      <c r="AU189" s="674"/>
      <c r="AV189" s="647"/>
      <c r="AW189" s="648"/>
      <c r="AX189" s="648"/>
      <c r="AY189" s="648"/>
      <c r="AZ189" s="648"/>
      <c r="BA189" s="648"/>
      <c r="BB189" s="648"/>
      <c r="BC189" s="648"/>
      <c r="BD189" s="648"/>
      <c r="BE189" s="648"/>
      <c r="BF189" s="648"/>
      <c r="BG189" s="649"/>
      <c r="BH189" s="672"/>
      <c r="BI189" s="673"/>
      <c r="BJ189" s="673"/>
      <c r="BK189" s="673"/>
      <c r="BL189" s="673"/>
      <c r="BM189" s="673"/>
      <c r="BN189" s="673"/>
      <c r="BO189" s="673"/>
      <c r="BP189" s="673"/>
      <c r="BQ189" s="673"/>
      <c r="BR189" s="673"/>
      <c r="BS189" s="673"/>
      <c r="BT189" s="673"/>
      <c r="BU189" s="673"/>
      <c r="BV189" s="673"/>
      <c r="BW189" s="673"/>
      <c r="BX189" s="673"/>
      <c r="BY189" s="673"/>
      <c r="BZ189" s="673"/>
      <c r="CA189" s="673"/>
      <c r="CB189" s="673"/>
      <c r="CC189" s="673"/>
      <c r="CD189" s="673"/>
      <c r="CE189" s="673"/>
      <c r="CF189" s="673"/>
      <c r="CG189" s="673"/>
      <c r="CH189" s="673"/>
      <c r="CI189" s="673"/>
      <c r="CJ189" s="673"/>
      <c r="CK189" s="673"/>
      <c r="CL189" s="673"/>
      <c r="CM189" s="673"/>
      <c r="CN189" s="673"/>
      <c r="CO189" s="673"/>
      <c r="CP189" s="674"/>
      <c r="CZ189" s="491"/>
      <c r="DA189" s="491"/>
      <c r="DB189" s="491"/>
      <c r="DC189" s="491"/>
      <c r="DD189" s="491"/>
      <c r="DE189" s="491"/>
      <c r="DF189" s="491"/>
      <c r="DG189" s="491"/>
      <c r="DH189" s="491"/>
      <c r="DI189" s="491"/>
      <c r="DJ189" s="491"/>
      <c r="DK189" s="491"/>
      <c r="DL189" s="491"/>
      <c r="DM189" s="491"/>
      <c r="DN189" s="491"/>
      <c r="DO189" s="491"/>
      <c r="DP189" s="491"/>
      <c r="DQ189" s="491"/>
      <c r="DR189" s="491"/>
      <c r="DS189" s="491"/>
      <c r="DT189" s="491"/>
      <c r="DU189" s="491"/>
      <c r="DV189" s="491"/>
      <c r="DW189" s="491"/>
      <c r="DX189" s="491"/>
      <c r="DY189" s="491"/>
      <c r="DZ189" s="491"/>
      <c r="EA189" s="491"/>
      <c r="EB189" s="491"/>
      <c r="EC189" s="491"/>
      <c r="ED189" s="491"/>
      <c r="EE189" s="491"/>
      <c r="EF189" s="491"/>
      <c r="EG189" s="491"/>
      <c r="EH189" s="491"/>
      <c r="EI189" s="491"/>
      <c r="EJ189" s="491"/>
      <c r="EK189" s="491"/>
      <c r="EL189" s="491"/>
      <c r="EM189" s="491"/>
      <c r="EN189" s="491"/>
      <c r="EO189" s="491"/>
      <c r="EP189" s="491"/>
      <c r="EQ189" s="491"/>
      <c r="ER189" s="491"/>
      <c r="ES189" s="491"/>
      <c r="ET189" s="491"/>
      <c r="EU189" s="491"/>
      <c r="EV189" s="491"/>
      <c r="EW189" s="491"/>
      <c r="EX189" s="491"/>
      <c r="EY189" s="491"/>
      <c r="EZ189" s="491"/>
      <c r="FA189" s="491"/>
      <c r="FB189" s="491"/>
      <c r="FC189" s="491"/>
      <c r="FD189" s="491"/>
      <c r="FE189" s="491"/>
      <c r="FF189" s="491"/>
      <c r="FG189" s="491"/>
      <c r="FH189" s="491"/>
      <c r="FI189" s="491"/>
      <c r="FJ189" s="491"/>
      <c r="FK189" s="491"/>
      <c r="FL189" s="491"/>
      <c r="FM189" s="491"/>
      <c r="FN189" s="491"/>
      <c r="FO189" s="491"/>
      <c r="FP189" s="491"/>
      <c r="FQ189" s="491"/>
      <c r="FR189" s="491"/>
      <c r="FS189" s="491"/>
      <c r="FT189" s="491"/>
      <c r="FU189" s="491"/>
      <c r="FV189" s="491"/>
      <c r="FW189" s="491"/>
      <c r="FX189" s="491"/>
      <c r="FY189" s="491"/>
      <c r="FZ189" s="491"/>
      <c r="GA189" s="491"/>
      <c r="GB189" s="491"/>
      <c r="GC189" s="491"/>
      <c r="GD189" s="491"/>
      <c r="GE189" s="491"/>
      <c r="GF189" s="491"/>
      <c r="GG189" s="491"/>
      <c r="GH189" s="491"/>
      <c r="GI189" s="491"/>
      <c r="GJ189" s="491"/>
      <c r="GK189" s="491"/>
      <c r="GL189" s="491"/>
    </row>
    <row r="190" spans="4:194" ht="3" customHeight="1">
      <c r="D190" s="700"/>
      <c r="E190" s="701"/>
      <c r="F190" s="701"/>
      <c r="G190" s="701"/>
      <c r="H190" s="701"/>
      <c r="I190" s="701"/>
      <c r="J190" s="701"/>
      <c r="K190" s="701"/>
      <c r="L190" s="701"/>
      <c r="M190" s="702"/>
      <c r="N190" s="700"/>
      <c r="O190" s="701"/>
      <c r="P190" s="701"/>
      <c r="Q190" s="701"/>
      <c r="R190" s="701"/>
      <c r="S190" s="701"/>
      <c r="T190" s="701"/>
      <c r="U190" s="701"/>
      <c r="V190" s="676"/>
      <c r="W190" s="676"/>
      <c r="X190" s="676"/>
      <c r="Y190" s="676"/>
      <c r="Z190" s="676"/>
      <c r="AA190" s="676"/>
      <c r="AB190" s="676"/>
      <c r="AC190" s="676"/>
      <c r="AD190" s="676"/>
      <c r="AE190" s="676"/>
      <c r="AF190" s="676"/>
      <c r="AG190" s="676"/>
      <c r="AH190" s="676"/>
      <c r="AI190" s="676"/>
      <c r="AJ190" s="676"/>
      <c r="AK190" s="676"/>
      <c r="AL190" s="676"/>
      <c r="AM190" s="676"/>
      <c r="AN190" s="676"/>
      <c r="AO190" s="676"/>
      <c r="AP190" s="676"/>
      <c r="AQ190" s="676"/>
      <c r="AR190" s="676"/>
      <c r="AS190" s="676"/>
      <c r="AT190" s="676"/>
      <c r="AU190" s="677"/>
      <c r="AV190" s="650"/>
      <c r="AW190" s="651"/>
      <c r="AX190" s="651"/>
      <c r="AY190" s="651"/>
      <c r="AZ190" s="651"/>
      <c r="BA190" s="651"/>
      <c r="BB190" s="651"/>
      <c r="BC190" s="651"/>
      <c r="BD190" s="651"/>
      <c r="BE190" s="651"/>
      <c r="BF190" s="651"/>
      <c r="BG190" s="652"/>
      <c r="BH190" s="675"/>
      <c r="BI190" s="676"/>
      <c r="BJ190" s="676"/>
      <c r="BK190" s="676"/>
      <c r="BL190" s="676"/>
      <c r="BM190" s="676"/>
      <c r="BN190" s="676"/>
      <c r="BO190" s="676"/>
      <c r="BP190" s="676"/>
      <c r="BQ190" s="676"/>
      <c r="BR190" s="676"/>
      <c r="BS190" s="676"/>
      <c r="BT190" s="676"/>
      <c r="BU190" s="676"/>
      <c r="BV190" s="676"/>
      <c r="BW190" s="676"/>
      <c r="BX190" s="676"/>
      <c r="BY190" s="676"/>
      <c r="BZ190" s="676"/>
      <c r="CA190" s="676"/>
      <c r="CB190" s="676"/>
      <c r="CC190" s="676"/>
      <c r="CD190" s="676"/>
      <c r="CE190" s="676"/>
      <c r="CF190" s="676"/>
      <c r="CG190" s="676"/>
      <c r="CH190" s="676"/>
      <c r="CI190" s="676"/>
      <c r="CJ190" s="676"/>
      <c r="CK190" s="676"/>
      <c r="CL190" s="676"/>
      <c r="CM190" s="676"/>
      <c r="CN190" s="676"/>
      <c r="CO190" s="676"/>
      <c r="CP190" s="677"/>
      <c r="CZ190" s="491"/>
      <c r="DA190" s="491"/>
      <c r="DB190" s="491"/>
      <c r="DC190" s="491"/>
      <c r="DD190" s="491"/>
      <c r="DE190" s="491"/>
      <c r="DF190" s="491"/>
      <c r="DG190" s="491"/>
      <c r="DH190" s="491"/>
      <c r="DI190" s="491"/>
      <c r="DJ190" s="491"/>
      <c r="DK190" s="491"/>
      <c r="DL190" s="491"/>
      <c r="DM190" s="491"/>
      <c r="DN190" s="491"/>
      <c r="DO190" s="491"/>
      <c r="DP190" s="491"/>
      <c r="DQ190" s="491"/>
      <c r="DR190" s="491"/>
      <c r="DS190" s="491"/>
      <c r="DT190" s="491"/>
      <c r="DU190" s="491"/>
      <c r="DV190" s="491"/>
      <c r="DW190" s="491"/>
      <c r="DX190" s="491"/>
      <c r="DY190" s="491"/>
      <c r="DZ190" s="491"/>
      <c r="EA190" s="491"/>
      <c r="EB190" s="491"/>
      <c r="EC190" s="491"/>
      <c r="ED190" s="491"/>
      <c r="EE190" s="491"/>
      <c r="EF190" s="491"/>
      <c r="EG190" s="491"/>
      <c r="EH190" s="491"/>
      <c r="EI190" s="491"/>
      <c r="EJ190" s="491"/>
      <c r="EK190" s="491"/>
      <c r="EL190" s="491"/>
      <c r="EM190" s="491"/>
      <c r="EN190" s="491"/>
      <c r="EO190" s="491"/>
      <c r="EP190" s="491"/>
      <c r="EQ190" s="491"/>
      <c r="ER190" s="491"/>
      <c r="ES190" s="491"/>
      <c r="ET190" s="491"/>
      <c r="EU190" s="491"/>
      <c r="EV190" s="491"/>
      <c r="EW190" s="491"/>
      <c r="EX190" s="491"/>
      <c r="EY190" s="491"/>
      <c r="EZ190" s="491"/>
      <c r="FA190" s="491"/>
      <c r="FB190" s="491"/>
      <c r="FC190" s="491"/>
      <c r="FD190" s="491"/>
      <c r="FE190" s="491"/>
      <c r="FF190" s="491"/>
      <c r="FG190" s="491"/>
      <c r="FH190" s="491"/>
      <c r="FI190" s="491"/>
      <c r="FJ190" s="491"/>
      <c r="FK190" s="491"/>
      <c r="FL190" s="491"/>
      <c r="FM190" s="491"/>
      <c r="FN190" s="491"/>
      <c r="FO190" s="491"/>
      <c r="FP190" s="491"/>
      <c r="FQ190" s="491"/>
      <c r="FR190" s="491"/>
      <c r="FS190" s="491"/>
      <c r="FT190" s="491"/>
      <c r="FU190" s="491"/>
      <c r="FV190" s="491"/>
      <c r="FW190" s="491"/>
      <c r="FX190" s="491"/>
      <c r="FY190" s="491"/>
      <c r="FZ190" s="491"/>
      <c r="GA190" s="491"/>
      <c r="GB190" s="491"/>
      <c r="GC190" s="491"/>
      <c r="GD190" s="491"/>
      <c r="GE190" s="491"/>
      <c r="GF190" s="491"/>
      <c r="GG190" s="491"/>
      <c r="GH190" s="491"/>
      <c r="GI190" s="491"/>
      <c r="GJ190" s="491"/>
      <c r="GK190" s="491"/>
      <c r="GL190" s="491"/>
    </row>
    <row r="191" spans="4:194" ht="3" customHeight="1">
      <c r="D191" s="644" t="s">
        <v>252</v>
      </c>
      <c r="E191" s="645"/>
      <c r="F191" s="645"/>
      <c r="G191" s="645"/>
      <c r="H191" s="645"/>
      <c r="I191" s="645"/>
      <c r="J191" s="645"/>
      <c r="K191" s="645"/>
      <c r="L191" s="645"/>
      <c r="M191" s="646"/>
      <c r="N191" s="669" t="str">
        <f>IF(工事情報入力!C23="","",工事情報入力!C23)</f>
        <v/>
      </c>
      <c r="O191" s="670"/>
      <c r="P191" s="670"/>
      <c r="Q191" s="670"/>
      <c r="R191" s="670"/>
      <c r="S191" s="670"/>
      <c r="T191" s="670"/>
      <c r="U191" s="670"/>
      <c r="V191" s="670"/>
      <c r="W191" s="670"/>
      <c r="X191" s="670"/>
      <c r="Y191" s="670"/>
      <c r="Z191" s="670"/>
      <c r="AA191" s="670"/>
      <c r="AB191" s="670"/>
      <c r="AC191" s="670"/>
      <c r="AD191" s="670"/>
      <c r="AE191" s="670"/>
      <c r="AF191" s="670"/>
      <c r="AG191" s="670"/>
      <c r="AH191" s="670"/>
      <c r="AI191" s="670"/>
      <c r="AJ191" s="670"/>
      <c r="AK191" s="670"/>
      <c r="AL191" s="670"/>
      <c r="AM191" s="670"/>
      <c r="AN191" s="670"/>
      <c r="AO191" s="670"/>
      <c r="AP191" s="670"/>
      <c r="AQ191" s="670"/>
      <c r="AR191" s="670"/>
      <c r="AS191" s="670"/>
      <c r="AT191" s="670"/>
      <c r="AU191" s="671"/>
      <c r="AV191" s="662" t="s">
        <v>36</v>
      </c>
      <c r="AW191" s="645"/>
      <c r="AX191" s="645"/>
      <c r="AY191" s="645"/>
      <c r="AZ191" s="645"/>
      <c r="BA191" s="645"/>
      <c r="BB191" s="645"/>
      <c r="BC191" s="645"/>
      <c r="BD191" s="645"/>
      <c r="BE191" s="645"/>
      <c r="BF191" s="645"/>
      <c r="BG191" s="646"/>
      <c r="BH191" s="679"/>
      <c r="BI191" s="680"/>
      <c r="BJ191" s="680"/>
      <c r="BK191" s="680"/>
      <c r="BL191" s="680"/>
      <c r="BM191" s="680"/>
      <c r="BN191" s="680"/>
      <c r="BO191" s="680"/>
      <c r="BP191" s="680"/>
      <c r="BQ191" s="680"/>
      <c r="BR191" s="680"/>
      <c r="BS191" s="680"/>
      <c r="BT191" s="680"/>
      <c r="BU191" s="680"/>
      <c r="BV191" s="680"/>
      <c r="BW191" s="680"/>
      <c r="BX191" s="680"/>
      <c r="BY191" s="680"/>
      <c r="BZ191" s="680"/>
      <c r="CA191" s="680"/>
      <c r="CB191" s="680"/>
      <c r="CC191" s="680"/>
      <c r="CD191" s="680"/>
      <c r="CE191" s="680"/>
      <c r="CF191" s="680"/>
      <c r="CG191" s="680"/>
      <c r="CH191" s="680"/>
      <c r="CI191" s="680"/>
      <c r="CJ191" s="680"/>
      <c r="CK191" s="680"/>
      <c r="CL191" s="680"/>
      <c r="CM191" s="680"/>
      <c r="CN191" s="680"/>
      <c r="CO191" s="680"/>
      <c r="CP191" s="681"/>
      <c r="CZ191" s="491"/>
      <c r="DA191" s="491"/>
      <c r="DB191" s="491"/>
      <c r="DC191" s="491"/>
      <c r="DD191" s="491"/>
      <c r="DE191" s="491"/>
      <c r="DF191" s="491"/>
      <c r="DG191" s="491"/>
      <c r="DH191" s="491"/>
      <c r="DI191" s="491"/>
      <c r="DJ191" s="491"/>
      <c r="DK191" s="491"/>
      <c r="DL191" s="491"/>
      <c r="DM191" s="491"/>
      <c r="DN191" s="491"/>
      <c r="DO191" s="491"/>
      <c r="DP191" s="491"/>
      <c r="DQ191" s="491"/>
      <c r="DR191" s="491"/>
      <c r="DS191" s="491"/>
      <c r="DT191" s="491"/>
      <c r="DU191" s="491"/>
      <c r="DV191" s="491"/>
      <c r="DW191" s="491"/>
      <c r="DX191" s="491"/>
      <c r="DY191" s="491"/>
      <c r="DZ191" s="491"/>
      <c r="EA191" s="491"/>
      <c r="EB191" s="491"/>
      <c r="EC191" s="491"/>
      <c r="ED191" s="491"/>
      <c r="EE191" s="491"/>
      <c r="EF191" s="491"/>
      <c r="EG191" s="491"/>
      <c r="EH191" s="491"/>
      <c r="EI191" s="491"/>
      <c r="EJ191" s="491"/>
      <c r="EK191" s="491"/>
      <c r="EL191" s="491"/>
      <c r="EM191" s="491"/>
      <c r="EN191" s="491"/>
      <c r="EO191" s="491"/>
      <c r="EP191" s="491"/>
      <c r="EQ191" s="491"/>
      <c r="ER191" s="491"/>
      <c r="ES191" s="491"/>
      <c r="ET191" s="491"/>
      <c r="EU191" s="491"/>
      <c r="EV191" s="491"/>
      <c r="EW191" s="491"/>
      <c r="EX191" s="491"/>
      <c r="EY191" s="491"/>
      <c r="EZ191" s="491"/>
      <c r="FA191" s="491"/>
      <c r="FB191" s="491"/>
      <c r="FC191" s="491"/>
      <c r="FD191" s="491"/>
      <c r="FE191" s="491"/>
      <c r="FF191" s="491"/>
      <c r="FG191" s="491"/>
      <c r="FH191" s="491"/>
      <c r="FI191" s="491"/>
      <c r="FJ191" s="491"/>
      <c r="FK191" s="491"/>
      <c r="FL191" s="491"/>
      <c r="FM191" s="491"/>
      <c r="FN191" s="491"/>
      <c r="FO191" s="491"/>
      <c r="FP191" s="491"/>
      <c r="FQ191" s="491"/>
      <c r="FR191" s="491"/>
      <c r="FS191" s="491"/>
      <c r="FT191" s="491"/>
      <c r="FU191" s="491"/>
      <c r="FV191" s="491"/>
      <c r="FW191" s="491"/>
      <c r="FX191" s="491"/>
      <c r="FY191" s="491"/>
      <c r="FZ191" s="491"/>
      <c r="GA191" s="491"/>
      <c r="GB191" s="491"/>
      <c r="GC191" s="491"/>
      <c r="GD191" s="491"/>
      <c r="GE191" s="491"/>
      <c r="GF191" s="491"/>
      <c r="GG191" s="491"/>
      <c r="GH191" s="491"/>
      <c r="GI191" s="491"/>
      <c r="GJ191" s="491"/>
      <c r="GK191" s="491"/>
      <c r="GL191" s="491"/>
    </row>
    <row r="192" spans="4:194" ht="3" customHeight="1">
      <c r="D192" s="647"/>
      <c r="E192" s="648"/>
      <c r="F192" s="648"/>
      <c r="G192" s="648"/>
      <c r="H192" s="648"/>
      <c r="I192" s="648"/>
      <c r="J192" s="648"/>
      <c r="K192" s="648"/>
      <c r="L192" s="648"/>
      <c r="M192" s="649"/>
      <c r="N192" s="672"/>
      <c r="O192" s="673"/>
      <c r="P192" s="673"/>
      <c r="Q192" s="673"/>
      <c r="R192" s="673"/>
      <c r="S192" s="673"/>
      <c r="T192" s="673"/>
      <c r="U192" s="673"/>
      <c r="V192" s="673"/>
      <c r="W192" s="673"/>
      <c r="X192" s="673"/>
      <c r="Y192" s="673"/>
      <c r="Z192" s="673"/>
      <c r="AA192" s="673"/>
      <c r="AB192" s="673"/>
      <c r="AC192" s="673"/>
      <c r="AD192" s="673"/>
      <c r="AE192" s="673"/>
      <c r="AF192" s="673"/>
      <c r="AG192" s="673"/>
      <c r="AH192" s="673"/>
      <c r="AI192" s="673"/>
      <c r="AJ192" s="673"/>
      <c r="AK192" s="673"/>
      <c r="AL192" s="673"/>
      <c r="AM192" s="673"/>
      <c r="AN192" s="673"/>
      <c r="AO192" s="673"/>
      <c r="AP192" s="673"/>
      <c r="AQ192" s="673"/>
      <c r="AR192" s="673"/>
      <c r="AS192" s="673"/>
      <c r="AT192" s="673"/>
      <c r="AU192" s="674"/>
      <c r="AV192" s="647"/>
      <c r="AW192" s="648"/>
      <c r="AX192" s="648"/>
      <c r="AY192" s="648"/>
      <c r="AZ192" s="648"/>
      <c r="BA192" s="648"/>
      <c r="BB192" s="648"/>
      <c r="BC192" s="648"/>
      <c r="BD192" s="648"/>
      <c r="BE192" s="648"/>
      <c r="BF192" s="648"/>
      <c r="BG192" s="649"/>
      <c r="BH192" s="682"/>
      <c r="BI192" s="683"/>
      <c r="BJ192" s="683"/>
      <c r="BK192" s="683"/>
      <c r="BL192" s="683"/>
      <c r="BM192" s="683"/>
      <c r="BN192" s="683"/>
      <c r="BO192" s="683"/>
      <c r="BP192" s="683"/>
      <c r="BQ192" s="683"/>
      <c r="BR192" s="683"/>
      <c r="BS192" s="683"/>
      <c r="BT192" s="683"/>
      <c r="BU192" s="683"/>
      <c r="BV192" s="683"/>
      <c r="BW192" s="683"/>
      <c r="BX192" s="683"/>
      <c r="BY192" s="683"/>
      <c r="BZ192" s="683"/>
      <c r="CA192" s="683"/>
      <c r="CB192" s="683"/>
      <c r="CC192" s="683"/>
      <c r="CD192" s="683"/>
      <c r="CE192" s="683"/>
      <c r="CF192" s="683"/>
      <c r="CG192" s="683"/>
      <c r="CH192" s="683"/>
      <c r="CI192" s="683"/>
      <c r="CJ192" s="683"/>
      <c r="CK192" s="683"/>
      <c r="CL192" s="683"/>
      <c r="CM192" s="683"/>
      <c r="CN192" s="683"/>
      <c r="CO192" s="683"/>
      <c r="CP192" s="684"/>
      <c r="CZ192" s="491"/>
      <c r="DA192" s="491"/>
      <c r="DB192" s="491"/>
      <c r="DC192" s="491"/>
      <c r="DD192" s="491"/>
      <c r="DE192" s="491"/>
      <c r="DF192" s="491"/>
      <c r="DG192" s="491"/>
      <c r="DH192" s="491"/>
      <c r="DI192" s="491"/>
      <c r="DJ192" s="491"/>
      <c r="DK192" s="491"/>
      <c r="DL192" s="491"/>
      <c r="DM192" s="491"/>
      <c r="DN192" s="491"/>
      <c r="DO192" s="491"/>
      <c r="DP192" s="491"/>
      <c r="DQ192" s="491"/>
      <c r="DR192" s="491"/>
      <c r="DS192" s="491"/>
      <c r="DT192" s="491"/>
      <c r="DU192" s="491"/>
      <c r="DV192" s="491"/>
      <c r="DW192" s="491"/>
      <c r="DX192" s="491"/>
      <c r="DY192" s="491"/>
      <c r="DZ192" s="491"/>
      <c r="EA192" s="491"/>
      <c r="EB192" s="491"/>
      <c r="EC192" s="491"/>
      <c r="ED192" s="491"/>
      <c r="EE192" s="491"/>
      <c r="EF192" s="491"/>
      <c r="EG192" s="491"/>
      <c r="EH192" s="491"/>
      <c r="EI192" s="491"/>
      <c r="EJ192" s="491"/>
      <c r="EK192" s="491"/>
      <c r="EL192" s="491"/>
      <c r="EM192" s="491"/>
      <c r="EN192" s="491"/>
      <c r="EO192" s="491"/>
      <c r="EP192" s="491"/>
      <c r="EQ192" s="491"/>
      <c r="ER192" s="491"/>
      <c r="ES192" s="491"/>
      <c r="ET192" s="491"/>
      <c r="EU192" s="491"/>
      <c r="EV192" s="491"/>
      <c r="EW192" s="491"/>
      <c r="EX192" s="491"/>
      <c r="EY192" s="491"/>
      <c r="EZ192" s="491"/>
      <c r="FA192" s="491"/>
      <c r="FB192" s="491"/>
      <c r="FC192" s="491"/>
      <c r="FD192" s="491"/>
      <c r="FE192" s="491"/>
      <c r="FF192" s="491"/>
      <c r="FG192" s="491"/>
      <c r="FH192" s="491"/>
      <c r="FI192" s="491"/>
      <c r="FJ192" s="491"/>
      <c r="FK192" s="491"/>
      <c r="FL192" s="491"/>
      <c r="FM192" s="491"/>
      <c r="FN192" s="491"/>
      <c r="FO192" s="491"/>
      <c r="FP192" s="491"/>
      <c r="FQ192" s="491"/>
      <c r="FR192" s="491"/>
      <c r="FS192" s="491"/>
      <c r="FT192" s="491"/>
      <c r="FU192" s="491"/>
      <c r="FV192" s="491"/>
      <c r="FW192" s="491"/>
      <c r="FX192" s="491"/>
      <c r="FY192" s="491"/>
      <c r="FZ192" s="491"/>
      <c r="GA192" s="491"/>
      <c r="GB192" s="491"/>
      <c r="GC192" s="491"/>
      <c r="GD192" s="491"/>
      <c r="GE192" s="491"/>
      <c r="GF192" s="491"/>
      <c r="GG192" s="491"/>
      <c r="GH192" s="491"/>
      <c r="GI192" s="491"/>
      <c r="GJ192" s="491"/>
      <c r="GK192" s="491"/>
      <c r="GL192" s="491"/>
    </row>
    <row r="193" spans="4:194" ht="3" customHeight="1">
      <c r="D193" s="647"/>
      <c r="E193" s="648"/>
      <c r="F193" s="648"/>
      <c r="G193" s="648"/>
      <c r="H193" s="648"/>
      <c r="I193" s="648"/>
      <c r="J193" s="648"/>
      <c r="K193" s="648"/>
      <c r="L193" s="648"/>
      <c r="M193" s="649"/>
      <c r="N193" s="672"/>
      <c r="O193" s="673"/>
      <c r="P193" s="673"/>
      <c r="Q193" s="673"/>
      <c r="R193" s="673"/>
      <c r="S193" s="673"/>
      <c r="T193" s="673"/>
      <c r="U193" s="673"/>
      <c r="V193" s="673"/>
      <c r="W193" s="673"/>
      <c r="X193" s="673"/>
      <c r="Y193" s="673"/>
      <c r="Z193" s="673"/>
      <c r="AA193" s="673"/>
      <c r="AB193" s="673"/>
      <c r="AC193" s="673"/>
      <c r="AD193" s="673"/>
      <c r="AE193" s="673"/>
      <c r="AF193" s="673"/>
      <c r="AG193" s="673"/>
      <c r="AH193" s="673"/>
      <c r="AI193" s="673"/>
      <c r="AJ193" s="673"/>
      <c r="AK193" s="673"/>
      <c r="AL193" s="673"/>
      <c r="AM193" s="673"/>
      <c r="AN193" s="673"/>
      <c r="AO193" s="673"/>
      <c r="AP193" s="673"/>
      <c r="AQ193" s="673"/>
      <c r="AR193" s="673"/>
      <c r="AS193" s="673"/>
      <c r="AT193" s="673"/>
      <c r="AU193" s="674"/>
      <c r="AV193" s="647"/>
      <c r="AW193" s="648"/>
      <c r="AX193" s="648"/>
      <c r="AY193" s="648"/>
      <c r="AZ193" s="648"/>
      <c r="BA193" s="648"/>
      <c r="BB193" s="648"/>
      <c r="BC193" s="648"/>
      <c r="BD193" s="648"/>
      <c r="BE193" s="648"/>
      <c r="BF193" s="648"/>
      <c r="BG193" s="649"/>
      <c r="BH193" s="682"/>
      <c r="BI193" s="683"/>
      <c r="BJ193" s="683"/>
      <c r="BK193" s="683"/>
      <c r="BL193" s="683"/>
      <c r="BM193" s="683"/>
      <c r="BN193" s="683"/>
      <c r="BO193" s="683"/>
      <c r="BP193" s="683"/>
      <c r="BQ193" s="683"/>
      <c r="BR193" s="683"/>
      <c r="BS193" s="683"/>
      <c r="BT193" s="683"/>
      <c r="BU193" s="683"/>
      <c r="BV193" s="683"/>
      <c r="BW193" s="683"/>
      <c r="BX193" s="683"/>
      <c r="BY193" s="683"/>
      <c r="BZ193" s="683"/>
      <c r="CA193" s="683"/>
      <c r="CB193" s="683"/>
      <c r="CC193" s="683"/>
      <c r="CD193" s="683"/>
      <c r="CE193" s="683"/>
      <c r="CF193" s="683"/>
      <c r="CG193" s="683"/>
      <c r="CH193" s="683"/>
      <c r="CI193" s="683"/>
      <c r="CJ193" s="683"/>
      <c r="CK193" s="683"/>
      <c r="CL193" s="683"/>
      <c r="CM193" s="683"/>
      <c r="CN193" s="683"/>
      <c r="CO193" s="683"/>
      <c r="CP193" s="684"/>
      <c r="CZ193" s="491"/>
      <c r="DA193" s="491"/>
      <c r="DB193" s="491"/>
      <c r="DC193" s="491"/>
      <c r="DD193" s="491"/>
      <c r="DE193" s="491"/>
      <c r="DF193" s="491"/>
      <c r="DG193" s="491"/>
      <c r="DH193" s="491"/>
      <c r="DI193" s="491"/>
      <c r="DJ193" s="491"/>
      <c r="DK193" s="491"/>
      <c r="DL193" s="491"/>
      <c r="DM193" s="491"/>
      <c r="DN193" s="491"/>
      <c r="DO193" s="491"/>
      <c r="DP193" s="491"/>
      <c r="DQ193" s="491"/>
      <c r="DR193" s="491"/>
      <c r="DS193" s="491"/>
      <c r="DT193" s="491"/>
      <c r="DU193" s="491"/>
      <c r="DV193" s="491"/>
      <c r="DW193" s="491"/>
      <c r="DX193" s="491"/>
      <c r="DY193" s="491"/>
      <c r="DZ193" s="491"/>
      <c r="EA193" s="491"/>
      <c r="EB193" s="491"/>
      <c r="EC193" s="491"/>
      <c r="ED193" s="491"/>
      <c r="EE193" s="491"/>
      <c r="EF193" s="491"/>
      <c r="EG193" s="491"/>
      <c r="EH193" s="491"/>
      <c r="EI193" s="491"/>
      <c r="EJ193" s="491"/>
      <c r="EK193" s="491"/>
      <c r="EL193" s="491"/>
      <c r="EM193" s="491"/>
      <c r="EN193" s="491"/>
      <c r="EO193" s="491"/>
      <c r="EP193" s="491"/>
      <c r="EQ193" s="491"/>
      <c r="ER193" s="491"/>
      <c r="ES193" s="491"/>
      <c r="ET193" s="491"/>
      <c r="EU193" s="491"/>
      <c r="EV193" s="491"/>
      <c r="EW193" s="491"/>
      <c r="EX193" s="491"/>
      <c r="EY193" s="491"/>
      <c r="EZ193" s="491"/>
      <c r="FA193" s="491"/>
      <c r="FB193" s="491"/>
      <c r="FC193" s="491"/>
      <c r="FD193" s="491"/>
      <c r="FE193" s="491"/>
      <c r="FF193" s="491"/>
      <c r="FG193" s="491"/>
      <c r="FH193" s="491"/>
      <c r="FI193" s="491"/>
      <c r="FJ193" s="491"/>
      <c r="FK193" s="491"/>
      <c r="FL193" s="491"/>
      <c r="FM193" s="491"/>
      <c r="FN193" s="491"/>
      <c r="FO193" s="491"/>
      <c r="FP193" s="491"/>
      <c r="FQ193" s="491"/>
      <c r="FR193" s="491"/>
      <c r="FS193" s="491"/>
      <c r="FT193" s="491"/>
      <c r="FU193" s="491"/>
      <c r="FV193" s="491"/>
      <c r="FW193" s="491"/>
      <c r="FX193" s="491"/>
      <c r="FY193" s="491"/>
      <c r="FZ193" s="491"/>
      <c r="GA193" s="491"/>
      <c r="GB193" s="491"/>
      <c r="GC193" s="491"/>
      <c r="GD193" s="491"/>
      <c r="GE193" s="491"/>
      <c r="GF193" s="491"/>
      <c r="GG193" s="491"/>
      <c r="GH193" s="491"/>
      <c r="GI193" s="491"/>
      <c r="GJ193" s="491"/>
      <c r="GK193" s="491"/>
      <c r="GL193" s="491"/>
    </row>
    <row r="194" spans="4:194" ht="3" customHeight="1">
      <c r="D194" s="647"/>
      <c r="E194" s="648"/>
      <c r="F194" s="648"/>
      <c r="G194" s="648"/>
      <c r="H194" s="648"/>
      <c r="I194" s="648"/>
      <c r="J194" s="648"/>
      <c r="K194" s="648"/>
      <c r="L194" s="648"/>
      <c r="M194" s="649"/>
      <c r="N194" s="672"/>
      <c r="O194" s="673"/>
      <c r="P194" s="673"/>
      <c r="Q194" s="673"/>
      <c r="R194" s="673"/>
      <c r="S194" s="673"/>
      <c r="T194" s="673"/>
      <c r="U194" s="673"/>
      <c r="V194" s="673"/>
      <c r="W194" s="673"/>
      <c r="X194" s="673"/>
      <c r="Y194" s="673"/>
      <c r="Z194" s="673"/>
      <c r="AA194" s="673"/>
      <c r="AB194" s="673"/>
      <c r="AC194" s="673"/>
      <c r="AD194" s="673"/>
      <c r="AE194" s="673"/>
      <c r="AF194" s="673"/>
      <c r="AG194" s="673"/>
      <c r="AH194" s="673"/>
      <c r="AI194" s="673"/>
      <c r="AJ194" s="673"/>
      <c r="AK194" s="673"/>
      <c r="AL194" s="673"/>
      <c r="AM194" s="673"/>
      <c r="AN194" s="673"/>
      <c r="AO194" s="673"/>
      <c r="AP194" s="673"/>
      <c r="AQ194" s="673"/>
      <c r="AR194" s="673"/>
      <c r="AS194" s="673"/>
      <c r="AT194" s="673"/>
      <c r="AU194" s="674"/>
      <c r="AV194" s="647"/>
      <c r="AW194" s="648"/>
      <c r="AX194" s="648"/>
      <c r="AY194" s="648"/>
      <c r="AZ194" s="648"/>
      <c r="BA194" s="648"/>
      <c r="BB194" s="648"/>
      <c r="BC194" s="648"/>
      <c r="BD194" s="648"/>
      <c r="BE194" s="648"/>
      <c r="BF194" s="648"/>
      <c r="BG194" s="649"/>
      <c r="BH194" s="682"/>
      <c r="BI194" s="683"/>
      <c r="BJ194" s="683"/>
      <c r="BK194" s="683"/>
      <c r="BL194" s="683"/>
      <c r="BM194" s="683"/>
      <c r="BN194" s="683"/>
      <c r="BO194" s="683"/>
      <c r="BP194" s="683"/>
      <c r="BQ194" s="683"/>
      <c r="BR194" s="683"/>
      <c r="BS194" s="683"/>
      <c r="BT194" s="683"/>
      <c r="BU194" s="683"/>
      <c r="BV194" s="683"/>
      <c r="BW194" s="683"/>
      <c r="BX194" s="683"/>
      <c r="BY194" s="683"/>
      <c r="BZ194" s="683"/>
      <c r="CA194" s="683"/>
      <c r="CB194" s="683"/>
      <c r="CC194" s="683"/>
      <c r="CD194" s="683"/>
      <c r="CE194" s="683"/>
      <c r="CF194" s="683"/>
      <c r="CG194" s="683"/>
      <c r="CH194" s="683"/>
      <c r="CI194" s="683"/>
      <c r="CJ194" s="683"/>
      <c r="CK194" s="683"/>
      <c r="CL194" s="683"/>
      <c r="CM194" s="683"/>
      <c r="CN194" s="683"/>
      <c r="CO194" s="683"/>
      <c r="CP194" s="684"/>
      <c r="CZ194" s="491"/>
      <c r="DA194" s="491"/>
      <c r="DB194" s="491"/>
      <c r="DC194" s="491"/>
      <c r="DD194" s="491"/>
      <c r="DE194" s="491"/>
      <c r="DF194" s="491"/>
      <c r="DG194" s="491"/>
      <c r="DH194" s="491"/>
      <c r="DI194" s="491"/>
      <c r="DJ194" s="491"/>
      <c r="DK194" s="491"/>
      <c r="DL194" s="491"/>
      <c r="DM194" s="491"/>
      <c r="DN194" s="491"/>
      <c r="DO194" s="491"/>
      <c r="DP194" s="491"/>
      <c r="DQ194" s="491"/>
      <c r="DR194" s="491"/>
      <c r="DS194" s="491"/>
      <c r="DT194" s="491"/>
      <c r="DU194" s="491"/>
      <c r="DV194" s="491"/>
      <c r="DW194" s="491"/>
      <c r="DX194" s="491"/>
      <c r="DY194" s="491"/>
      <c r="DZ194" s="491"/>
      <c r="EA194" s="491"/>
      <c r="EB194" s="491"/>
      <c r="EC194" s="491"/>
      <c r="ED194" s="491"/>
      <c r="EE194" s="491"/>
      <c r="EF194" s="491"/>
      <c r="EG194" s="491"/>
      <c r="EH194" s="491"/>
      <c r="EI194" s="491"/>
      <c r="EJ194" s="491"/>
      <c r="EK194" s="491"/>
      <c r="EL194" s="491"/>
      <c r="EM194" s="491"/>
      <c r="EN194" s="491"/>
      <c r="EO194" s="491"/>
      <c r="EP194" s="491"/>
      <c r="EQ194" s="491"/>
      <c r="ER194" s="491"/>
      <c r="ES194" s="491"/>
      <c r="ET194" s="491"/>
      <c r="EU194" s="491"/>
      <c r="EV194" s="491"/>
      <c r="EW194" s="491"/>
      <c r="EX194" s="491"/>
      <c r="EY194" s="491"/>
      <c r="EZ194" s="491"/>
      <c r="FA194" s="491"/>
      <c r="FB194" s="491"/>
      <c r="FC194" s="491"/>
      <c r="FD194" s="491"/>
      <c r="FE194" s="491"/>
      <c r="FF194" s="491"/>
      <c r="FG194" s="491"/>
      <c r="FH194" s="491"/>
      <c r="FI194" s="491"/>
      <c r="FJ194" s="491"/>
      <c r="FK194" s="491"/>
      <c r="FL194" s="491"/>
      <c r="FM194" s="491"/>
      <c r="FN194" s="491"/>
      <c r="FO194" s="491"/>
      <c r="FP194" s="491"/>
      <c r="FQ194" s="491"/>
      <c r="FR194" s="491"/>
      <c r="FS194" s="491"/>
      <c r="FT194" s="491"/>
      <c r="FU194" s="491"/>
      <c r="FV194" s="491"/>
      <c r="FW194" s="491"/>
      <c r="FX194" s="491"/>
      <c r="FY194" s="491"/>
      <c r="FZ194" s="491"/>
      <c r="GA194" s="491"/>
      <c r="GB194" s="491"/>
      <c r="GC194" s="491"/>
      <c r="GD194" s="491"/>
      <c r="GE194" s="491"/>
      <c r="GF194" s="491"/>
      <c r="GG194" s="491"/>
      <c r="GH194" s="491"/>
      <c r="GI194" s="491"/>
      <c r="GJ194" s="491"/>
      <c r="GK194" s="491"/>
      <c r="GL194" s="491"/>
    </row>
    <row r="195" spans="4:194" ht="3" customHeight="1">
      <c r="D195" s="647"/>
      <c r="E195" s="648"/>
      <c r="F195" s="648"/>
      <c r="G195" s="648"/>
      <c r="H195" s="648"/>
      <c r="I195" s="648"/>
      <c r="J195" s="648"/>
      <c r="K195" s="648"/>
      <c r="L195" s="648"/>
      <c r="M195" s="649"/>
      <c r="N195" s="672"/>
      <c r="O195" s="673"/>
      <c r="P195" s="673"/>
      <c r="Q195" s="673"/>
      <c r="R195" s="673"/>
      <c r="S195" s="673"/>
      <c r="T195" s="673"/>
      <c r="U195" s="673"/>
      <c r="V195" s="673"/>
      <c r="W195" s="673"/>
      <c r="X195" s="673"/>
      <c r="Y195" s="673"/>
      <c r="Z195" s="673"/>
      <c r="AA195" s="673"/>
      <c r="AB195" s="673"/>
      <c r="AC195" s="673"/>
      <c r="AD195" s="673"/>
      <c r="AE195" s="673"/>
      <c r="AF195" s="673"/>
      <c r="AG195" s="673"/>
      <c r="AH195" s="673"/>
      <c r="AI195" s="673"/>
      <c r="AJ195" s="673"/>
      <c r="AK195" s="673"/>
      <c r="AL195" s="673"/>
      <c r="AM195" s="673"/>
      <c r="AN195" s="673"/>
      <c r="AO195" s="673"/>
      <c r="AP195" s="673"/>
      <c r="AQ195" s="673"/>
      <c r="AR195" s="673"/>
      <c r="AS195" s="673"/>
      <c r="AT195" s="673"/>
      <c r="AU195" s="674"/>
      <c r="AV195" s="647"/>
      <c r="AW195" s="648"/>
      <c r="AX195" s="648"/>
      <c r="AY195" s="648"/>
      <c r="AZ195" s="648"/>
      <c r="BA195" s="648"/>
      <c r="BB195" s="648"/>
      <c r="BC195" s="648"/>
      <c r="BD195" s="648"/>
      <c r="BE195" s="648"/>
      <c r="BF195" s="648"/>
      <c r="BG195" s="649"/>
      <c r="BH195" s="682"/>
      <c r="BI195" s="683"/>
      <c r="BJ195" s="683"/>
      <c r="BK195" s="683"/>
      <c r="BL195" s="683"/>
      <c r="BM195" s="683"/>
      <c r="BN195" s="683"/>
      <c r="BO195" s="683"/>
      <c r="BP195" s="683"/>
      <c r="BQ195" s="683"/>
      <c r="BR195" s="683"/>
      <c r="BS195" s="683"/>
      <c r="BT195" s="683"/>
      <c r="BU195" s="683"/>
      <c r="BV195" s="683"/>
      <c r="BW195" s="683"/>
      <c r="BX195" s="683"/>
      <c r="BY195" s="683"/>
      <c r="BZ195" s="683"/>
      <c r="CA195" s="683"/>
      <c r="CB195" s="683"/>
      <c r="CC195" s="683"/>
      <c r="CD195" s="683"/>
      <c r="CE195" s="683"/>
      <c r="CF195" s="683"/>
      <c r="CG195" s="683"/>
      <c r="CH195" s="683"/>
      <c r="CI195" s="683"/>
      <c r="CJ195" s="683"/>
      <c r="CK195" s="683"/>
      <c r="CL195" s="683"/>
      <c r="CM195" s="683"/>
      <c r="CN195" s="683"/>
      <c r="CO195" s="683"/>
      <c r="CP195" s="684"/>
      <c r="CZ195" s="491"/>
      <c r="DA195" s="491"/>
      <c r="DB195" s="491"/>
      <c r="DC195" s="491"/>
      <c r="DD195" s="491"/>
      <c r="DE195" s="491"/>
      <c r="DF195" s="491"/>
      <c r="DG195" s="491"/>
      <c r="DH195" s="491"/>
      <c r="DI195" s="491"/>
      <c r="DJ195" s="491"/>
      <c r="DK195" s="491"/>
      <c r="DL195" s="491"/>
      <c r="DM195" s="491"/>
      <c r="DN195" s="491"/>
      <c r="DO195" s="491"/>
      <c r="DP195" s="491"/>
      <c r="DQ195" s="491"/>
      <c r="DR195" s="491"/>
      <c r="DS195" s="491"/>
      <c r="DT195" s="491"/>
      <c r="DU195" s="491"/>
      <c r="DV195" s="491"/>
      <c r="DW195" s="491"/>
      <c r="DX195" s="491"/>
      <c r="DY195" s="491"/>
      <c r="DZ195" s="491"/>
      <c r="EA195" s="491"/>
      <c r="EB195" s="491"/>
      <c r="EC195" s="491"/>
      <c r="ED195" s="491"/>
      <c r="EE195" s="491"/>
      <c r="EF195" s="491"/>
      <c r="EG195" s="491"/>
      <c r="EH195" s="491"/>
      <c r="EI195" s="491"/>
      <c r="EJ195" s="491"/>
      <c r="EK195" s="491"/>
      <c r="EL195" s="491"/>
      <c r="EM195" s="491"/>
      <c r="EN195" s="491"/>
      <c r="EO195" s="491"/>
      <c r="EP195" s="491"/>
      <c r="EQ195" s="491"/>
      <c r="ER195" s="491"/>
      <c r="ES195" s="491"/>
      <c r="ET195" s="491"/>
      <c r="EU195" s="491"/>
      <c r="EV195" s="491"/>
      <c r="EW195" s="491"/>
      <c r="EX195" s="491"/>
      <c r="EY195" s="491"/>
      <c r="EZ195" s="491"/>
      <c r="FA195" s="491"/>
      <c r="FB195" s="491"/>
      <c r="FC195" s="491"/>
      <c r="FD195" s="491"/>
      <c r="FE195" s="491"/>
      <c r="FF195" s="491"/>
      <c r="FG195" s="491"/>
      <c r="FH195" s="491"/>
      <c r="FI195" s="491"/>
      <c r="FJ195" s="491"/>
      <c r="FK195" s="491"/>
      <c r="FL195" s="491"/>
      <c r="FM195" s="491"/>
      <c r="FN195" s="491"/>
      <c r="FO195" s="491"/>
      <c r="FP195" s="491"/>
      <c r="FQ195" s="491"/>
      <c r="FR195" s="491"/>
      <c r="FS195" s="491"/>
      <c r="FT195" s="491"/>
      <c r="FU195" s="491"/>
      <c r="FV195" s="491"/>
      <c r="FW195" s="491"/>
      <c r="FX195" s="491"/>
      <c r="FY195" s="491"/>
      <c r="FZ195" s="491"/>
      <c r="GA195" s="491"/>
      <c r="GB195" s="491"/>
      <c r="GC195" s="491"/>
      <c r="GD195" s="491"/>
      <c r="GE195" s="491"/>
      <c r="GF195" s="491"/>
      <c r="GG195" s="491"/>
      <c r="GH195" s="491"/>
      <c r="GI195" s="491"/>
      <c r="GJ195" s="491"/>
      <c r="GK195" s="491"/>
      <c r="GL195" s="491"/>
    </row>
    <row r="196" spans="4:194" ht="3" customHeight="1">
      <c r="D196" s="647"/>
      <c r="E196" s="648"/>
      <c r="F196" s="648"/>
      <c r="G196" s="648"/>
      <c r="H196" s="648"/>
      <c r="I196" s="648"/>
      <c r="J196" s="648"/>
      <c r="K196" s="648"/>
      <c r="L196" s="648"/>
      <c r="M196" s="649"/>
      <c r="N196" s="672"/>
      <c r="O196" s="673"/>
      <c r="P196" s="673"/>
      <c r="Q196" s="673"/>
      <c r="R196" s="673"/>
      <c r="S196" s="673"/>
      <c r="T196" s="673"/>
      <c r="U196" s="673"/>
      <c r="V196" s="673"/>
      <c r="W196" s="673"/>
      <c r="X196" s="673"/>
      <c r="Y196" s="673"/>
      <c r="Z196" s="673"/>
      <c r="AA196" s="673"/>
      <c r="AB196" s="673"/>
      <c r="AC196" s="673"/>
      <c r="AD196" s="673"/>
      <c r="AE196" s="673"/>
      <c r="AF196" s="673"/>
      <c r="AG196" s="673"/>
      <c r="AH196" s="673"/>
      <c r="AI196" s="673"/>
      <c r="AJ196" s="673"/>
      <c r="AK196" s="673"/>
      <c r="AL196" s="673"/>
      <c r="AM196" s="673"/>
      <c r="AN196" s="673"/>
      <c r="AO196" s="673"/>
      <c r="AP196" s="673"/>
      <c r="AQ196" s="673"/>
      <c r="AR196" s="673"/>
      <c r="AS196" s="673"/>
      <c r="AT196" s="673"/>
      <c r="AU196" s="674"/>
      <c r="AV196" s="647"/>
      <c r="AW196" s="648"/>
      <c r="AX196" s="648"/>
      <c r="AY196" s="648"/>
      <c r="AZ196" s="648"/>
      <c r="BA196" s="648"/>
      <c r="BB196" s="648"/>
      <c r="BC196" s="648"/>
      <c r="BD196" s="648"/>
      <c r="BE196" s="648"/>
      <c r="BF196" s="648"/>
      <c r="BG196" s="649"/>
      <c r="BH196" s="682"/>
      <c r="BI196" s="683"/>
      <c r="BJ196" s="683"/>
      <c r="BK196" s="683"/>
      <c r="BL196" s="683"/>
      <c r="BM196" s="683"/>
      <c r="BN196" s="683"/>
      <c r="BO196" s="683"/>
      <c r="BP196" s="683"/>
      <c r="BQ196" s="683"/>
      <c r="BR196" s="683"/>
      <c r="BS196" s="683"/>
      <c r="BT196" s="683"/>
      <c r="BU196" s="683"/>
      <c r="BV196" s="683"/>
      <c r="BW196" s="683"/>
      <c r="BX196" s="683"/>
      <c r="BY196" s="683"/>
      <c r="BZ196" s="683"/>
      <c r="CA196" s="683"/>
      <c r="CB196" s="683"/>
      <c r="CC196" s="683"/>
      <c r="CD196" s="683"/>
      <c r="CE196" s="683"/>
      <c r="CF196" s="683"/>
      <c r="CG196" s="683"/>
      <c r="CH196" s="683"/>
      <c r="CI196" s="683"/>
      <c r="CJ196" s="683"/>
      <c r="CK196" s="683"/>
      <c r="CL196" s="683"/>
      <c r="CM196" s="683"/>
      <c r="CN196" s="683"/>
      <c r="CO196" s="683"/>
      <c r="CP196" s="684"/>
      <c r="CZ196" s="491"/>
      <c r="DA196" s="491"/>
      <c r="DB196" s="491"/>
      <c r="DC196" s="491"/>
      <c r="DD196" s="491"/>
      <c r="DE196" s="491"/>
      <c r="DF196" s="491"/>
      <c r="DG196" s="491"/>
      <c r="DH196" s="491"/>
      <c r="DI196" s="491"/>
      <c r="DJ196" s="491"/>
      <c r="DK196" s="491"/>
      <c r="DL196" s="491"/>
      <c r="DM196" s="491"/>
      <c r="DN196" s="491"/>
      <c r="DO196" s="491"/>
      <c r="DP196" s="491"/>
      <c r="DQ196" s="491"/>
      <c r="DR196" s="491"/>
      <c r="DS196" s="491"/>
      <c r="DT196" s="491"/>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c r="EP196" s="491"/>
      <c r="EQ196" s="491"/>
      <c r="ER196" s="491"/>
      <c r="ES196" s="491"/>
      <c r="ET196" s="491"/>
      <c r="EU196" s="491"/>
      <c r="EV196" s="491"/>
      <c r="EW196" s="491"/>
      <c r="EX196" s="491"/>
      <c r="EY196" s="491"/>
      <c r="EZ196" s="491"/>
      <c r="FA196" s="491"/>
      <c r="FB196" s="491"/>
      <c r="FC196" s="491"/>
      <c r="FD196" s="491"/>
      <c r="FE196" s="491"/>
      <c r="FF196" s="491"/>
      <c r="FG196" s="491"/>
      <c r="FH196" s="491"/>
      <c r="FI196" s="491"/>
      <c r="FJ196" s="491"/>
      <c r="FK196" s="491"/>
      <c r="FL196" s="491"/>
      <c r="FM196" s="491"/>
      <c r="FN196" s="491"/>
      <c r="FO196" s="491"/>
      <c r="FP196" s="491"/>
      <c r="FQ196" s="491"/>
      <c r="FR196" s="491"/>
      <c r="FS196" s="491"/>
      <c r="FT196" s="491"/>
      <c r="FU196" s="491"/>
      <c r="FV196" s="491"/>
      <c r="FW196" s="491"/>
      <c r="FX196" s="491"/>
      <c r="FY196" s="491"/>
      <c r="FZ196" s="491"/>
      <c r="GA196" s="491"/>
      <c r="GB196" s="491"/>
      <c r="GC196" s="491"/>
      <c r="GD196" s="491"/>
      <c r="GE196" s="491"/>
      <c r="GF196" s="491"/>
      <c r="GG196" s="491"/>
      <c r="GH196" s="491"/>
      <c r="GI196" s="491"/>
      <c r="GJ196" s="491"/>
      <c r="GK196" s="491"/>
      <c r="GL196" s="491"/>
    </row>
    <row r="197" spans="4:194" ht="3" customHeight="1">
      <c r="D197" s="647"/>
      <c r="E197" s="648"/>
      <c r="F197" s="648"/>
      <c r="G197" s="648"/>
      <c r="H197" s="648"/>
      <c r="I197" s="648"/>
      <c r="J197" s="648"/>
      <c r="K197" s="648"/>
      <c r="L197" s="648"/>
      <c r="M197" s="649"/>
      <c r="N197" s="672"/>
      <c r="O197" s="673"/>
      <c r="P197" s="673"/>
      <c r="Q197" s="673"/>
      <c r="R197" s="673"/>
      <c r="S197" s="673"/>
      <c r="T197" s="673"/>
      <c r="U197" s="673"/>
      <c r="V197" s="673"/>
      <c r="W197" s="673"/>
      <c r="X197" s="673"/>
      <c r="Y197" s="673"/>
      <c r="Z197" s="673"/>
      <c r="AA197" s="673"/>
      <c r="AB197" s="673"/>
      <c r="AC197" s="673"/>
      <c r="AD197" s="673"/>
      <c r="AE197" s="673"/>
      <c r="AF197" s="673"/>
      <c r="AG197" s="673"/>
      <c r="AH197" s="673"/>
      <c r="AI197" s="673"/>
      <c r="AJ197" s="673"/>
      <c r="AK197" s="673"/>
      <c r="AL197" s="673"/>
      <c r="AM197" s="673"/>
      <c r="AN197" s="673"/>
      <c r="AO197" s="673"/>
      <c r="AP197" s="673"/>
      <c r="AQ197" s="673"/>
      <c r="AR197" s="673"/>
      <c r="AS197" s="673"/>
      <c r="AT197" s="673"/>
      <c r="AU197" s="674"/>
      <c r="AV197" s="647"/>
      <c r="AW197" s="648"/>
      <c r="AX197" s="648"/>
      <c r="AY197" s="648"/>
      <c r="AZ197" s="648"/>
      <c r="BA197" s="648"/>
      <c r="BB197" s="648"/>
      <c r="BC197" s="648"/>
      <c r="BD197" s="648"/>
      <c r="BE197" s="648"/>
      <c r="BF197" s="648"/>
      <c r="BG197" s="649"/>
      <c r="BH197" s="682"/>
      <c r="BI197" s="683"/>
      <c r="BJ197" s="683"/>
      <c r="BK197" s="683"/>
      <c r="BL197" s="683"/>
      <c r="BM197" s="683"/>
      <c r="BN197" s="683"/>
      <c r="BO197" s="683"/>
      <c r="BP197" s="683"/>
      <c r="BQ197" s="683"/>
      <c r="BR197" s="683"/>
      <c r="BS197" s="683"/>
      <c r="BT197" s="683"/>
      <c r="BU197" s="683"/>
      <c r="BV197" s="683"/>
      <c r="BW197" s="683"/>
      <c r="BX197" s="683"/>
      <c r="BY197" s="683"/>
      <c r="BZ197" s="683"/>
      <c r="CA197" s="683"/>
      <c r="CB197" s="683"/>
      <c r="CC197" s="683"/>
      <c r="CD197" s="683"/>
      <c r="CE197" s="683"/>
      <c r="CF197" s="683"/>
      <c r="CG197" s="683"/>
      <c r="CH197" s="683"/>
      <c r="CI197" s="683"/>
      <c r="CJ197" s="683"/>
      <c r="CK197" s="683"/>
      <c r="CL197" s="683"/>
      <c r="CM197" s="683"/>
      <c r="CN197" s="683"/>
      <c r="CO197" s="683"/>
      <c r="CP197" s="684"/>
      <c r="CZ197" s="491"/>
      <c r="DA197" s="491"/>
      <c r="DB197" s="491"/>
      <c r="DC197" s="491"/>
      <c r="DD197" s="491"/>
      <c r="DE197" s="491"/>
      <c r="DF197" s="491"/>
      <c r="DG197" s="491"/>
      <c r="DH197" s="491"/>
      <c r="DI197" s="491"/>
      <c r="DJ197" s="491"/>
      <c r="DK197" s="491"/>
      <c r="DL197" s="491"/>
      <c r="DM197" s="491"/>
      <c r="DN197" s="491"/>
      <c r="DO197" s="491"/>
      <c r="DP197" s="491"/>
      <c r="DQ197" s="491"/>
      <c r="DR197" s="491"/>
      <c r="DS197" s="491"/>
      <c r="DT197" s="491"/>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c r="EP197" s="491"/>
      <c r="EQ197" s="491"/>
      <c r="ER197" s="491"/>
      <c r="ES197" s="491"/>
      <c r="ET197" s="491"/>
      <c r="EU197" s="491"/>
      <c r="EV197" s="491"/>
      <c r="EW197" s="491"/>
      <c r="EX197" s="491"/>
      <c r="EY197" s="491"/>
      <c r="EZ197" s="491"/>
      <c r="FA197" s="491"/>
      <c r="FB197" s="491"/>
      <c r="FC197" s="491"/>
      <c r="FD197" s="491"/>
      <c r="FE197" s="491"/>
      <c r="FF197" s="491"/>
      <c r="FG197" s="491"/>
      <c r="FH197" s="491"/>
      <c r="FI197" s="491"/>
      <c r="FJ197" s="491"/>
      <c r="FK197" s="491"/>
      <c r="FL197" s="491"/>
      <c r="FM197" s="491"/>
      <c r="FN197" s="491"/>
      <c r="FO197" s="491"/>
      <c r="FP197" s="491"/>
      <c r="FQ197" s="491"/>
      <c r="FR197" s="491"/>
      <c r="FS197" s="491"/>
      <c r="FT197" s="491"/>
      <c r="FU197" s="491"/>
      <c r="FV197" s="491"/>
      <c r="FW197" s="491"/>
      <c r="FX197" s="491"/>
      <c r="FY197" s="491"/>
      <c r="FZ197" s="491"/>
      <c r="GA197" s="491"/>
      <c r="GB197" s="491"/>
      <c r="GC197" s="491"/>
      <c r="GD197" s="491"/>
      <c r="GE197" s="491"/>
      <c r="GF197" s="491"/>
      <c r="GG197" s="491"/>
      <c r="GH197" s="491"/>
      <c r="GI197" s="491"/>
      <c r="GJ197" s="491"/>
      <c r="GK197" s="491"/>
      <c r="GL197" s="491"/>
    </row>
    <row r="198" spans="4:194" ht="3" customHeight="1">
      <c r="D198" s="650"/>
      <c r="E198" s="651"/>
      <c r="F198" s="651"/>
      <c r="G198" s="651"/>
      <c r="H198" s="651"/>
      <c r="I198" s="651"/>
      <c r="J198" s="651"/>
      <c r="K198" s="651"/>
      <c r="L198" s="651"/>
      <c r="M198" s="652"/>
      <c r="N198" s="675"/>
      <c r="O198" s="676"/>
      <c r="P198" s="676"/>
      <c r="Q198" s="676"/>
      <c r="R198" s="676"/>
      <c r="S198" s="676"/>
      <c r="T198" s="676"/>
      <c r="U198" s="676"/>
      <c r="V198" s="676"/>
      <c r="W198" s="676"/>
      <c r="X198" s="676"/>
      <c r="Y198" s="676"/>
      <c r="Z198" s="676"/>
      <c r="AA198" s="676"/>
      <c r="AB198" s="676"/>
      <c r="AC198" s="676"/>
      <c r="AD198" s="676"/>
      <c r="AE198" s="676"/>
      <c r="AF198" s="676"/>
      <c r="AG198" s="676"/>
      <c r="AH198" s="676"/>
      <c r="AI198" s="676"/>
      <c r="AJ198" s="676"/>
      <c r="AK198" s="676"/>
      <c r="AL198" s="676"/>
      <c r="AM198" s="676"/>
      <c r="AN198" s="676"/>
      <c r="AO198" s="676"/>
      <c r="AP198" s="676"/>
      <c r="AQ198" s="676"/>
      <c r="AR198" s="676"/>
      <c r="AS198" s="676"/>
      <c r="AT198" s="676"/>
      <c r="AU198" s="677"/>
      <c r="AV198" s="650"/>
      <c r="AW198" s="651"/>
      <c r="AX198" s="651"/>
      <c r="AY198" s="651"/>
      <c r="AZ198" s="651"/>
      <c r="BA198" s="651"/>
      <c r="BB198" s="651"/>
      <c r="BC198" s="651"/>
      <c r="BD198" s="651"/>
      <c r="BE198" s="651"/>
      <c r="BF198" s="651"/>
      <c r="BG198" s="652"/>
      <c r="BH198" s="685"/>
      <c r="BI198" s="686"/>
      <c r="BJ198" s="686"/>
      <c r="BK198" s="686"/>
      <c r="BL198" s="686"/>
      <c r="BM198" s="686"/>
      <c r="BN198" s="686"/>
      <c r="BO198" s="686"/>
      <c r="BP198" s="686"/>
      <c r="BQ198" s="686"/>
      <c r="BR198" s="686"/>
      <c r="BS198" s="686"/>
      <c r="BT198" s="686"/>
      <c r="BU198" s="686"/>
      <c r="BV198" s="686"/>
      <c r="BW198" s="686"/>
      <c r="BX198" s="686"/>
      <c r="BY198" s="686"/>
      <c r="BZ198" s="686"/>
      <c r="CA198" s="686"/>
      <c r="CB198" s="686"/>
      <c r="CC198" s="686"/>
      <c r="CD198" s="686"/>
      <c r="CE198" s="686"/>
      <c r="CF198" s="686"/>
      <c r="CG198" s="686"/>
      <c r="CH198" s="686"/>
      <c r="CI198" s="686"/>
      <c r="CJ198" s="686"/>
      <c r="CK198" s="686"/>
      <c r="CL198" s="686"/>
      <c r="CM198" s="686"/>
      <c r="CN198" s="686"/>
      <c r="CO198" s="686"/>
      <c r="CP198" s="687"/>
      <c r="CZ198" s="491"/>
      <c r="DA198" s="491"/>
      <c r="DB198" s="491"/>
      <c r="DC198" s="491"/>
      <c r="DD198" s="491"/>
      <c r="DE198" s="491"/>
      <c r="DF198" s="491"/>
      <c r="DG198" s="491"/>
      <c r="DH198" s="491"/>
      <c r="DI198" s="491"/>
      <c r="DJ198" s="491"/>
      <c r="DK198" s="491"/>
      <c r="DL198" s="491"/>
      <c r="DM198" s="491"/>
      <c r="DN198" s="491"/>
      <c r="DO198" s="491"/>
      <c r="DP198" s="491"/>
      <c r="DQ198" s="491"/>
      <c r="DR198" s="491"/>
      <c r="DS198" s="491"/>
      <c r="DT198" s="491"/>
      <c r="DU198" s="491"/>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c r="EP198" s="491"/>
      <c r="EQ198" s="491"/>
      <c r="ER198" s="491"/>
      <c r="ES198" s="491"/>
      <c r="ET198" s="491"/>
      <c r="EU198" s="491"/>
      <c r="EV198" s="491"/>
      <c r="EW198" s="491"/>
      <c r="EX198" s="491"/>
      <c r="EY198" s="491"/>
      <c r="EZ198" s="491"/>
      <c r="FA198" s="491"/>
      <c r="FB198" s="491"/>
      <c r="FC198" s="491"/>
      <c r="FD198" s="491"/>
      <c r="FE198" s="491"/>
      <c r="FF198" s="491"/>
      <c r="FG198" s="491"/>
      <c r="FH198" s="491"/>
      <c r="FI198" s="491"/>
      <c r="FJ198" s="491"/>
      <c r="FK198" s="491"/>
      <c r="FL198" s="491"/>
      <c r="FM198" s="491"/>
      <c r="FN198" s="491"/>
      <c r="FO198" s="491"/>
      <c r="FP198" s="491"/>
      <c r="FQ198" s="491"/>
      <c r="FR198" s="491"/>
      <c r="FS198" s="491"/>
      <c r="FT198" s="491"/>
      <c r="FU198" s="491"/>
      <c r="FV198" s="491"/>
      <c r="FW198" s="491"/>
      <c r="FX198" s="491"/>
      <c r="FY198" s="491"/>
      <c r="FZ198" s="491"/>
      <c r="GA198" s="491"/>
      <c r="GB198" s="491"/>
      <c r="GC198" s="491"/>
      <c r="GD198" s="491"/>
      <c r="GE198" s="491"/>
      <c r="GF198" s="491"/>
      <c r="GG198" s="491"/>
      <c r="GH198" s="491"/>
      <c r="GI198" s="491"/>
      <c r="GJ198" s="491"/>
      <c r="GK198" s="491"/>
      <c r="GL198" s="491"/>
    </row>
    <row r="199" spans="4:194" ht="3" customHeight="1">
      <c r="D199" s="644" t="s">
        <v>249</v>
      </c>
      <c r="E199" s="645"/>
      <c r="F199" s="645"/>
      <c r="G199" s="645"/>
      <c r="H199" s="645"/>
      <c r="I199" s="645"/>
      <c r="J199" s="645"/>
      <c r="K199" s="645"/>
      <c r="L199" s="645"/>
      <c r="M199" s="646"/>
      <c r="N199" s="679"/>
      <c r="O199" s="680"/>
      <c r="P199" s="680"/>
      <c r="Q199" s="680"/>
      <c r="R199" s="680"/>
      <c r="S199" s="680"/>
      <c r="T199" s="680"/>
      <c r="U199" s="680"/>
      <c r="V199" s="680"/>
      <c r="W199" s="680"/>
      <c r="X199" s="680"/>
      <c r="Y199" s="680"/>
      <c r="Z199" s="680"/>
      <c r="AA199" s="680"/>
      <c r="AB199" s="680"/>
      <c r="AC199" s="680"/>
      <c r="AD199" s="680"/>
      <c r="AE199" s="680"/>
      <c r="AF199" s="680"/>
      <c r="AG199" s="680"/>
      <c r="AH199" s="680"/>
      <c r="AI199" s="680"/>
      <c r="AJ199" s="680"/>
      <c r="AK199" s="680"/>
      <c r="AL199" s="680"/>
      <c r="AM199" s="680"/>
      <c r="AN199" s="680"/>
      <c r="AO199" s="680"/>
      <c r="AP199" s="680"/>
      <c r="AQ199" s="680"/>
      <c r="AR199" s="680"/>
      <c r="AS199" s="680"/>
      <c r="AT199" s="680"/>
      <c r="AU199" s="681"/>
      <c r="AV199" s="644" t="s">
        <v>254</v>
      </c>
      <c r="AW199" s="645"/>
      <c r="AX199" s="645"/>
      <c r="AY199" s="645"/>
      <c r="AZ199" s="645"/>
      <c r="BA199" s="645"/>
      <c r="BB199" s="645"/>
      <c r="BC199" s="645"/>
      <c r="BD199" s="645"/>
      <c r="BE199" s="645"/>
      <c r="BF199" s="645"/>
      <c r="BG199" s="646"/>
      <c r="BH199" s="679"/>
      <c r="BI199" s="680"/>
      <c r="BJ199" s="680"/>
      <c r="BK199" s="680"/>
      <c r="BL199" s="680"/>
      <c r="BM199" s="680"/>
      <c r="BN199" s="680"/>
      <c r="BO199" s="680"/>
      <c r="BP199" s="680"/>
      <c r="BQ199" s="680"/>
      <c r="BR199" s="680"/>
      <c r="BS199" s="680"/>
      <c r="BT199" s="680"/>
      <c r="BU199" s="680"/>
      <c r="BV199" s="680"/>
      <c r="BW199" s="680"/>
      <c r="BX199" s="680"/>
      <c r="BY199" s="680"/>
      <c r="BZ199" s="680"/>
      <c r="CA199" s="680"/>
      <c r="CB199" s="680"/>
      <c r="CC199" s="680"/>
      <c r="CD199" s="680"/>
      <c r="CE199" s="680"/>
      <c r="CF199" s="680"/>
      <c r="CG199" s="680"/>
      <c r="CH199" s="680"/>
      <c r="CI199" s="680"/>
      <c r="CJ199" s="680"/>
      <c r="CK199" s="680"/>
      <c r="CL199" s="680"/>
      <c r="CM199" s="680"/>
      <c r="CN199" s="680"/>
      <c r="CO199" s="680"/>
      <c r="CP199" s="681"/>
      <c r="CZ199" s="491"/>
      <c r="DA199" s="491"/>
      <c r="DB199" s="491"/>
      <c r="DC199" s="491"/>
      <c r="DD199" s="491"/>
      <c r="DE199" s="491"/>
      <c r="DF199" s="491"/>
      <c r="DG199" s="491"/>
      <c r="DH199" s="491"/>
      <c r="DI199" s="491"/>
      <c r="DJ199" s="491"/>
      <c r="DK199" s="491"/>
      <c r="DL199" s="491"/>
      <c r="DM199" s="491"/>
      <c r="DN199" s="491"/>
      <c r="DO199" s="491"/>
      <c r="DP199" s="491"/>
      <c r="DQ199" s="491"/>
      <c r="DR199" s="491"/>
      <c r="DS199" s="491"/>
      <c r="DT199" s="491"/>
      <c r="DU199" s="491"/>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c r="EP199" s="491"/>
      <c r="EQ199" s="491"/>
      <c r="ER199" s="491"/>
      <c r="ES199" s="491"/>
      <c r="ET199" s="491"/>
      <c r="EU199" s="491"/>
      <c r="EV199" s="491"/>
      <c r="EW199" s="491"/>
      <c r="EX199" s="491"/>
      <c r="EY199" s="491"/>
      <c r="EZ199" s="491"/>
      <c r="FA199" s="491"/>
      <c r="FB199" s="491"/>
      <c r="FC199" s="491"/>
      <c r="FD199" s="491"/>
      <c r="FE199" s="491"/>
      <c r="FF199" s="491"/>
      <c r="FG199" s="491"/>
      <c r="FH199" s="491"/>
      <c r="FI199" s="491"/>
      <c r="FJ199" s="491"/>
      <c r="FK199" s="491"/>
      <c r="FL199" s="491"/>
      <c r="FM199" s="491"/>
      <c r="FN199" s="491"/>
      <c r="FO199" s="491"/>
      <c r="FP199" s="491"/>
      <c r="FQ199" s="491"/>
      <c r="FR199" s="491"/>
      <c r="FS199" s="491"/>
      <c r="FT199" s="491"/>
      <c r="FU199" s="491"/>
      <c r="FV199" s="491"/>
      <c r="FW199" s="491"/>
      <c r="FX199" s="491"/>
      <c r="FY199" s="491"/>
      <c r="FZ199" s="491"/>
      <c r="GA199" s="491"/>
      <c r="GB199" s="491"/>
      <c r="GC199" s="491"/>
      <c r="GD199" s="491"/>
      <c r="GE199" s="491"/>
      <c r="GF199" s="491"/>
      <c r="GG199" s="491"/>
      <c r="GH199" s="491"/>
      <c r="GI199" s="491"/>
      <c r="GJ199" s="491"/>
      <c r="GK199" s="491"/>
      <c r="GL199" s="491"/>
    </row>
    <row r="200" spans="4:194" ht="3" customHeight="1">
      <c r="D200" s="647"/>
      <c r="E200" s="648"/>
      <c r="F200" s="648"/>
      <c r="G200" s="648"/>
      <c r="H200" s="648"/>
      <c r="I200" s="648"/>
      <c r="J200" s="648"/>
      <c r="K200" s="648"/>
      <c r="L200" s="648"/>
      <c r="M200" s="649"/>
      <c r="N200" s="682"/>
      <c r="O200" s="683"/>
      <c r="P200" s="683"/>
      <c r="Q200" s="683"/>
      <c r="R200" s="683"/>
      <c r="S200" s="683"/>
      <c r="T200" s="683"/>
      <c r="U200" s="683"/>
      <c r="V200" s="683"/>
      <c r="W200" s="683"/>
      <c r="X200" s="683"/>
      <c r="Y200" s="683"/>
      <c r="Z200" s="683"/>
      <c r="AA200" s="683"/>
      <c r="AB200" s="683"/>
      <c r="AC200" s="683"/>
      <c r="AD200" s="683"/>
      <c r="AE200" s="683"/>
      <c r="AF200" s="683"/>
      <c r="AG200" s="683"/>
      <c r="AH200" s="683"/>
      <c r="AI200" s="683"/>
      <c r="AJ200" s="683"/>
      <c r="AK200" s="683"/>
      <c r="AL200" s="683"/>
      <c r="AM200" s="683"/>
      <c r="AN200" s="683"/>
      <c r="AO200" s="683"/>
      <c r="AP200" s="683"/>
      <c r="AQ200" s="683"/>
      <c r="AR200" s="683"/>
      <c r="AS200" s="683"/>
      <c r="AT200" s="683"/>
      <c r="AU200" s="684"/>
      <c r="AV200" s="647"/>
      <c r="AW200" s="648"/>
      <c r="AX200" s="648"/>
      <c r="AY200" s="648"/>
      <c r="AZ200" s="648"/>
      <c r="BA200" s="648"/>
      <c r="BB200" s="648"/>
      <c r="BC200" s="648"/>
      <c r="BD200" s="648"/>
      <c r="BE200" s="648"/>
      <c r="BF200" s="648"/>
      <c r="BG200" s="649"/>
      <c r="BH200" s="682"/>
      <c r="BI200" s="683"/>
      <c r="BJ200" s="683"/>
      <c r="BK200" s="683"/>
      <c r="BL200" s="683"/>
      <c r="BM200" s="683"/>
      <c r="BN200" s="683"/>
      <c r="BO200" s="683"/>
      <c r="BP200" s="683"/>
      <c r="BQ200" s="683"/>
      <c r="BR200" s="683"/>
      <c r="BS200" s="683"/>
      <c r="BT200" s="683"/>
      <c r="BU200" s="683"/>
      <c r="BV200" s="683"/>
      <c r="BW200" s="683"/>
      <c r="BX200" s="683"/>
      <c r="BY200" s="683"/>
      <c r="BZ200" s="683"/>
      <c r="CA200" s="683"/>
      <c r="CB200" s="683"/>
      <c r="CC200" s="683"/>
      <c r="CD200" s="683"/>
      <c r="CE200" s="683"/>
      <c r="CF200" s="683"/>
      <c r="CG200" s="683"/>
      <c r="CH200" s="683"/>
      <c r="CI200" s="683"/>
      <c r="CJ200" s="683"/>
      <c r="CK200" s="683"/>
      <c r="CL200" s="683"/>
      <c r="CM200" s="683"/>
      <c r="CN200" s="683"/>
      <c r="CO200" s="683"/>
      <c r="CP200" s="684"/>
      <c r="CZ200" s="491"/>
      <c r="DA200" s="491"/>
      <c r="DB200" s="491"/>
      <c r="DC200" s="491"/>
      <c r="DD200" s="491"/>
      <c r="DE200" s="491"/>
      <c r="DF200" s="491"/>
      <c r="DG200" s="491"/>
      <c r="DH200" s="491"/>
      <c r="DI200" s="491"/>
      <c r="DJ200" s="491"/>
      <c r="DK200" s="491"/>
      <c r="DL200" s="491"/>
      <c r="DM200" s="491"/>
      <c r="DN200" s="491"/>
      <c r="DO200" s="491"/>
      <c r="DP200" s="491"/>
      <c r="DQ200" s="491"/>
      <c r="DR200" s="491"/>
      <c r="DS200" s="491"/>
      <c r="DT200" s="491"/>
      <c r="DU200" s="491"/>
      <c r="DV200" s="491"/>
      <c r="DW200" s="491"/>
      <c r="DX200" s="491"/>
      <c r="DY200" s="491"/>
      <c r="DZ200" s="491"/>
      <c r="EA200" s="491"/>
      <c r="EB200" s="491"/>
      <c r="EC200" s="491"/>
      <c r="ED200" s="491"/>
      <c r="EE200" s="491"/>
      <c r="EF200" s="491"/>
      <c r="EG200" s="491"/>
      <c r="EH200" s="491"/>
      <c r="EI200" s="491"/>
      <c r="EJ200" s="491"/>
      <c r="EK200" s="491"/>
      <c r="EL200" s="491"/>
      <c r="EM200" s="491"/>
      <c r="EN200" s="491"/>
      <c r="EO200" s="491"/>
      <c r="EP200" s="491"/>
      <c r="EQ200" s="491"/>
      <c r="ER200" s="491"/>
      <c r="ES200" s="491"/>
      <c r="ET200" s="491"/>
      <c r="EU200" s="491"/>
      <c r="EV200" s="491"/>
      <c r="EW200" s="491"/>
      <c r="EX200" s="491"/>
      <c r="EY200" s="491"/>
      <c r="EZ200" s="491"/>
      <c r="FA200" s="491"/>
      <c r="FB200" s="491"/>
      <c r="FC200" s="491"/>
      <c r="FD200" s="491"/>
      <c r="FE200" s="491"/>
      <c r="FF200" s="491"/>
      <c r="FG200" s="491"/>
      <c r="FH200" s="491"/>
      <c r="FI200" s="491"/>
      <c r="FJ200" s="491"/>
      <c r="FK200" s="491"/>
      <c r="FL200" s="491"/>
      <c r="FM200" s="491"/>
      <c r="FN200" s="491"/>
      <c r="FO200" s="491"/>
      <c r="FP200" s="491"/>
      <c r="FQ200" s="491"/>
      <c r="FR200" s="491"/>
      <c r="FS200" s="491"/>
      <c r="FT200" s="491"/>
      <c r="FU200" s="491"/>
      <c r="FV200" s="491"/>
      <c r="FW200" s="491"/>
      <c r="FX200" s="491"/>
      <c r="FY200" s="491"/>
      <c r="FZ200" s="491"/>
      <c r="GA200" s="491"/>
      <c r="GB200" s="491"/>
      <c r="GC200" s="491"/>
      <c r="GD200" s="491"/>
      <c r="GE200" s="491"/>
      <c r="GF200" s="491"/>
      <c r="GG200" s="491"/>
      <c r="GH200" s="491"/>
      <c r="GI200" s="491"/>
      <c r="GJ200" s="491"/>
      <c r="GK200" s="491"/>
      <c r="GL200" s="491"/>
    </row>
    <row r="201" spans="4:194" ht="3" customHeight="1">
      <c r="D201" s="647"/>
      <c r="E201" s="648"/>
      <c r="F201" s="648"/>
      <c r="G201" s="648"/>
      <c r="H201" s="648"/>
      <c r="I201" s="648"/>
      <c r="J201" s="648"/>
      <c r="K201" s="648"/>
      <c r="L201" s="648"/>
      <c r="M201" s="649"/>
      <c r="N201" s="682"/>
      <c r="O201" s="683"/>
      <c r="P201" s="683"/>
      <c r="Q201" s="683"/>
      <c r="R201" s="683"/>
      <c r="S201" s="683"/>
      <c r="T201" s="683"/>
      <c r="U201" s="683"/>
      <c r="V201" s="683"/>
      <c r="W201" s="683"/>
      <c r="X201" s="683"/>
      <c r="Y201" s="683"/>
      <c r="Z201" s="683"/>
      <c r="AA201" s="683"/>
      <c r="AB201" s="683"/>
      <c r="AC201" s="683"/>
      <c r="AD201" s="683"/>
      <c r="AE201" s="683"/>
      <c r="AF201" s="683"/>
      <c r="AG201" s="683"/>
      <c r="AH201" s="683"/>
      <c r="AI201" s="683"/>
      <c r="AJ201" s="683"/>
      <c r="AK201" s="683"/>
      <c r="AL201" s="683"/>
      <c r="AM201" s="683"/>
      <c r="AN201" s="683"/>
      <c r="AO201" s="683"/>
      <c r="AP201" s="683"/>
      <c r="AQ201" s="683"/>
      <c r="AR201" s="683"/>
      <c r="AS201" s="683"/>
      <c r="AT201" s="683"/>
      <c r="AU201" s="684"/>
      <c r="AV201" s="647"/>
      <c r="AW201" s="648"/>
      <c r="AX201" s="648"/>
      <c r="AY201" s="648"/>
      <c r="AZ201" s="648"/>
      <c r="BA201" s="648"/>
      <c r="BB201" s="648"/>
      <c r="BC201" s="648"/>
      <c r="BD201" s="648"/>
      <c r="BE201" s="648"/>
      <c r="BF201" s="648"/>
      <c r="BG201" s="649"/>
      <c r="BH201" s="682"/>
      <c r="BI201" s="683"/>
      <c r="BJ201" s="683"/>
      <c r="BK201" s="683"/>
      <c r="BL201" s="683"/>
      <c r="BM201" s="683"/>
      <c r="BN201" s="683"/>
      <c r="BO201" s="683"/>
      <c r="BP201" s="683"/>
      <c r="BQ201" s="683"/>
      <c r="BR201" s="683"/>
      <c r="BS201" s="683"/>
      <c r="BT201" s="683"/>
      <c r="BU201" s="683"/>
      <c r="BV201" s="683"/>
      <c r="BW201" s="683"/>
      <c r="BX201" s="683"/>
      <c r="BY201" s="683"/>
      <c r="BZ201" s="683"/>
      <c r="CA201" s="683"/>
      <c r="CB201" s="683"/>
      <c r="CC201" s="683"/>
      <c r="CD201" s="683"/>
      <c r="CE201" s="683"/>
      <c r="CF201" s="683"/>
      <c r="CG201" s="683"/>
      <c r="CH201" s="683"/>
      <c r="CI201" s="683"/>
      <c r="CJ201" s="683"/>
      <c r="CK201" s="683"/>
      <c r="CL201" s="683"/>
      <c r="CM201" s="683"/>
      <c r="CN201" s="683"/>
      <c r="CO201" s="683"/>
      <c r="CP201" s="684"/>
      <c r="CZ201" s="491"/>
      <c r="DA201" s="491"/>
      <c r="DB201" s="491"/>
      <c r="DC201" s="491"/>
      <c r="DD201" s="491"/>
      <c r="DE201" s="491"/>
      <c r="DF201" s="491"/>
      <c r="DG201" s="491"/>
      <c r="DH201" s="491"/>
      <c r="DI201" s="491"/>
      <c r="DJ201" s="491"/>
      <c r="DK201" s="491"/>
      <c r="DL201" s="491"/>
      <c r="DM201" s="491"/>
      <c r="DN201" s="491"/>
      <c r="DO201" s="491"/>
      <c r="DP201" s="491"/>
      <c r="DQ201" s="491"/>
      <c r="DR201" s="491"/>
      <c r="DS201" s="491"/>
      <c r="DT201" s="491"/>
      <c r="DU201" s="491"/>
      <c r="DV201" s="491"/>
      <c r="DW201" s="491"/>
      <c r="DX201" s="491"/>
      <c r="DY201" s="491"/>
      <c r="DZ201" s="491"/>
      <c r="EA201" s="491"/>
      <c r="EB201" s="491"/>
      <c r="EC201" s="491"/>
      <c r="ED201" s="491"/>
      <c r="EE201" s="491"/>
      <c r="EF201" s="491"/>
      <c r="EG201" s="491"/>
      <c r="EH201" s="491"/>
      <c r="EI201" s="491"/>
      <c r="EJ201" s="491"/>
      <c r="EK201" s="491"/>
      <c r="EL201" s="491"/>
      <c r="EM201" s="491"/>
      <c r="EN201" s="491"/>
      <c r="EO201" s="491"/>
      <c r="EP201" s="491"/>
      <c r="EQ201" s="491"/>
      <c r="ER201" s="491"/>
      <c r="ES201" s="491"/>
      <c r="ET201" s="491"/>
      <c r="EU201" s="491"/>
      <c r="EV201" s="491"/>
      <c r="EW201" s="491"/>
      <c r="EX201" s="491"/>
      <c r="EY201" s="491"/>
      <c r="EZ201" s="491"/>
      <c r="FA201" s="491"/>
      <c r="FB201" s="491"/>
      <c r="FC201" s="491"/>
      <c r="FD201" s="491"/>
      <c r="FE201" s="491"/>
      <c r="FF201" s="491"/>
      <c r="FG201" s="491"/>
      <c r="FH201" s="491"/>
      <c r="FI201" s="491"/>
      <c r="FJ201" s="491"/>
      <c r="FK201" s="491"/>
      <c r="FL201" s="491"/>
      <c r="FM201" s="491"/>
      <c r="FN201" s="491"/>
      <c r="FO201" s="491"/>
      <c r="FP201" s="491"/>
      <c r="FQ201" s="491"/>
      <c r="FR201" s="491"/>
      <c r="FS201" s="491"/>
      <c r="FT201" s="491"/>
      <c r="FU201" s="491"/>
      <c r="FV201" s="491"/>
      <c r="FW201" s="491"/>
      <c r="FX201" s="491"/>
      <c r="FY201" s="491"/>
      <c r="FZ201" s="491"/>
      <c r="GA201" s="491"/>
      <c r="GB201" s="491"/>
      <c r="GC201" s="491"/>
      <c r="GD201" s="491"/>
      <c r="GE201" s="491"/>
      <c r="GF201" s="491"/>
      <c r="GG201" s="491"/>
      <c r="GH201" s="491"/>
      <c r="GI201" s="491"/>
      <c r="GJ201" s="491"/>
      <c r="GK201" s="491"/>
      <c r="GL201" s="491"/>
    </row>
    <row r="202" spans="4:194" ht="3" customHeight="1">
      <c r="D202" s="647"/>
      <c r="E202" s="648"/>
      <c r="F202" s="648"/>
      <c r="G202" s="648"/>
      <c r="H202" s="648"/>
      <c r="I202" s="648"/>
      <c r="J202" s="648"/>
      <c r="K202" s="648"/>
      <c r="L202" s="648"/>
      <c r="M202" s="649"/>
      <c r="N202" s="682"/>
      <c r="O202" s="683"/>
      <c r="P202" s="683"/>
      <c r="Q202" s="683"/>
      <c r="R202" s="683"/>
      <c r="S202" s="683"/>
      <c r="T202" s="683"/>
      <c r="U202" s="683"/>
      <c r="V202" s="683"/>
      <c r="W202" s="683"/>
      <c r="X202" s="683"/>
      <c r="Y202" s="683"/>
      <c r="Z202" s="683"/>
      <c r="AA202" s="683"/>
      <c r="AB202" s="683"/>
      <c r="AC202" s="683"/>
      <c r="AD202" s="683"/>
      <c r="AE202" s="683"/>
      <c r="AF202" s="683"/>
      <c r="AG202" s="683"/>
      <c r="AH202" s="683"/>
      <c r="AI202" s="683"/>
      <c r="AJ202" s="683"/>
      <c r="AK202" s="683"/>
      <c r="AL202" s="683"/>
      <c r="AM202" s="683"/>
      <c r="AN202" s="683"/>
      <c r="AO202" s="683"/>
      <c r="AP202" s="683"/>
      <c r="AQ202" s="683"/>
      <c r="AR202" s="683"/>
      <c r="AS202" s="683"/>
      <c r="AT202" s="683"/>
      <c r="AU202" s="684"/>
      <c r="AV202" s="647"/>
      <c r="AW202" s="648"/>
      <c r="AX202" s="648"/>
      <c r="AY202" s="648"/>
      <c r="AZ202" s="648"/>
      <c r="BA202" s="648"/>
      <c r="BB202" s="648"/>
      <c r="BC202" s="648"/>
      <c r="BD202" s="648"/>
      <c r="BE202" s="648"/>
      <c r="BF202" s="648"/>
      <c r="BG202" s="649"/>
      <c r="BH202" s="682"/>
      <c r="BI202" s="683"/>
      <c r="BJ202" s="683"/>
      <c r="BK202" s="683"/>
      <c r="BL202" s="683"/>
      <c r="BM202" s="683"/>
      <c r="BN202" s="683"/>
      <c r="BO202" s="683"/>
      <c r="BP202" s="683"/>
      <c r="BQ202" s="683"/>
      <c r="BR202" s="683"/>
      <c r="BS202" s="683"/>
      <c r="BT202" s="683"/>
      <c r="BU202" s="683"/>
      <c r="BV202" s="683"/>
      <c r="BW202" s="683"/>
      <c r="BX202" s="683"/>
      <c r="BY202" s="683"/>
      <c r="BZ202" s="683"/>
      <c r="CA202" s="683"/>
      <c r="CB202" s="683"/>
      <c r="CC202" s="683"/>
      <c r="CD202" s="683"/>
      <c r="CE202" s="683"/>
      <c r="CF202" s="683"/>
      <c r="CG202" s="683"/>
      <c r="CH202" s="683"/>
      <c r="CI202" s="683"/>
      <c r="CJ202" s="683"/>
      <c r="CK202" s="683"/>
      <c r="CL202" s="683"/>
      <c r="CM202" s="683"/>
      <c r="CN202" s="683"/>
      <c r="CO202" s="683"/>
      <c r="CP202" s="684"/>
      <c r="CZ202" s="491"/>
      <c r="DA202" s="491"/>
      <c r="DB202" s="491"/>
      <c r="DC202" s="491"/>
      <c r="DD202" s="491"/>
      <c r="DE202" s="491"/>
      <c r="DF202" s="491"/>
      <c r="DG202" s="491"/>
      <c r="DH202" s="491"/>
      <c r="DI202" s="491"/>
      <c r="DJ202" s="491"/>
      <c r="DK202" s="491"/>
      <c r="DL202" s="491"/>
      <c r="DM202" s="491"/>
      <c r="DN202" s="491"/>
      <c r="DO202" s="491"/>
      <c r="DP202" s="491"/>
      <c r="DQ202" s="491"/>
      <c r="DR202" s="491"/>
      <c r="DS202" s="491"/>
      <c r="DT202" s="491"/>
      <c r="DU202" s="491"/>
      <c r="DV202" s="491"/>
      <c r="DW202" s="491"/>
      <c r="DX202" s="491"/>
      <c r="DY202" s="491"/>
      <c r="DZ202" s="491"/>
      <c r="EA202" s="491"/>
      <c r="EB202" s="491"/>
      <c r="EC202" s="491"/>
      <c r="ED202" s="491"/>
      <c r="EE202" s="491"/>
      <c r="EF202" s="491"/>
      <c r="EG202" s="491"/>
      <c r="EH202" s="491"/>
      <c r="EI202" s="491"/>
      <c r="EJ202" s="491"/>
      <c r="EK202" s="491"/>
      <c r="EL202" s="491"/>
      <c r="EM202" s="491"/>
      <c r="EN202" s="491"/>
      <c r="EO202" s="491"/>
      <c r="EP202" s="491"/>
      <c r="EQ202" s="491"/>
      <c r="ER202" s="491"/>
      <c r="ES202" s="491"/>
      <c r="ET202" s="491"/>
      <c r="EU202" s="491"/>
      <c r="EV202" s="491"/>
      <c r="EW202" s="491"/>
      <c r="EX202" s="491"/>
      <c r="EY202" s="491"/>
      <c r="EZ202" s="491"/>
      <c r="FA202" s="491"/>
      <c r="FB202" s="491"/>
      <c r="FC202" s="491"/>
      <c r="FD202" s="491"/>
      <c r="FE202" s="491"/>
      <c r="FF202" s="491"/>
      <c r="FG202" s="491"/>
      <c r="FH202" s="491"/>
      <c r="FI202" s="491"/>
      <c r="FJ202" s="491"/>
      <c r="FK202" s="491"/>
      <c r="FL202" s="491"/>
      <c r="FM202" s="491"/>
      <c r="FN202" s="491"/>
      <c r="FO202" s="491"/>
      <c r="FP202" s="491"/>
      <c r="FQ202" s="491"/>
      <c r="FR202" s="491"/>
      <c r="FS202" s="491"/>
      <c r="FT202" s="491"/>
      <c r="FU202" s="491"/>
      <c r="FV202" s="491"/>
      <c r="FW202" s="491"/>
      <c r="FX202" s="491"/>
      <c r="FY202" s="491"/>
      <c r="FZ202" s="491"/>
      <c r="GA202" s="491"/>
      <c r="GB202" s="491"/>
      <c r="GC202" s="491"/>
      <c r="GD202" s="491"/>
      <c r="GE202" s="491"/>
      <c r="GF202" s="491"/>
      <c r="GG202" s="491"/>
      <c r="GH202" s="491"/>
      <c r="GI202" s="491"/>
      <c r="GJ202" s="491"/>
      <c r="GK202" s="491"/>
      <c r="GL202" s="491"/>
    </row>
    <row r="203" spans="4:194" ht="3" customHeight="1">
      <c r="D203" s="647"/>
      <c r="E203" s="648"/>
      <c r="F203" s="648"/>
      <c r="G203" s="648"/>
      <c r="H203" s="648"/>
      <c r="I203" s="648"/>
      <c r="J203" s="648"/>
      <c r="K203" s="648"/>
      <c r="L203" s="648"/>
      <c r="M203" s="649"/>
      <c r="N203" s="682"/>
      <c r="O203" s="683"/>
      <c r="P203" s="683"/>
      <c r="Q203" s="683"/>
      <c r="R203" s="683"/>
      <c r="S203" s="683"/>
      <c r="T203" s="683"/>
      <c r="U203" s="683"/>
      <c r="V203" s="683"/>
      <c r="W203" s="683"/>
      <c r="X203" s="683"/>
      <c r="Y203" s="683"/>
      <c r="Z203" s="683"/>
      <c r="AA203" s="683"/>
      <c r="AB203" s="683"/>
      <c r="AC203" s="683"/>
      <c r="AD203" s="683"/>
      <c r="AE203" s="683"/>
      <c r="AF203" s="683"/>
      <c r="AG203" s="683"/>
      <c r="AH203" s="683"/>
      <c r="AI203" s="683"/>
      <c r="AJ203" s="683"/>
      <c r="AK203" s="683"/>
      <c r="AL203" s="683"/>
      <c r="AM203" s="683"/>
      <c r="AN203" s="683"/>
      <c r="AO203" s="683"/>
      <c r="AP203" s="683"/>
      <c r="AQ203" s="683"/>
      <c r="AR203" s="683"/>
      <c r="AS203" s="683"/>
      <c r="AT203" s="683"/>
      <c r="AU203" s="684"/>
      <c r="AV203" s="647"/>
      <c r="AW203" s="648"/>
      <c r="AX203" s="648"/>
      <c r="AY203" s="648"/>
      <c r="AZ203" s="648"/>
      <c r="BA203" s="648"/>
      <c r="BB203" s="648"/>
      <c r="BC203" s="648"/>
      <c r="BD203" s="648"/>
      <c r="BE203" s="648"/>
      <c r="BF203" s="648"/>
      <c r="BG203" s="649"/>
      <c r="BH203" s="682"/>
      <c r="BI203" s="683"/>
      <c r="BJ203" s="683"/>
      <c r="BK203" s="683"/>
      <c r="BL203" s="683"/>
      <c r="BM203" s="683"/>
      <c r="BN203" s="683"/>
      <c r="BO203" s="683"/>
      <c r="BP203" s="683"/>
      <c r="BQ203" s="683"/>
      <c r="BR203" s="683"/>
      <c r="BS203" s="683"/>
      <c r="BT203" s="683"/>
      <c r="BU203" s="683"/>
      <c r="BV203" s="683"/>
      <c r="BW203" s="683"/>
      <c r="BX203" s="683"/>
      <c r="BY203" s="683"/>
      <c r="BZ203" s="683"/>
      <c r="CA203" s="683"/>
      <c r="CB203" s="683"/>
      <c r="CC203" s="683"/>
      <c r="CD203" s="683"/>
      <c r="CE203" s="683"/>
      <c r="CF203" s="683"/>
      <c r="CG203" s="683"/>
      <c r="CH203" s="683"/>
      <c r="CI203" s="683"/>
      <c r="CJ203" s="683"/>
      <c r="CK203" s="683"/>
      <c r="CL203" s="683"/>
      <c r="CM203" s="683"/>
      <c r="CN203" s="683"/>
      <c r="CO203" s="683"/>
      <c r="CP203" s="684"/>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1"/>
      <c r="DU203" s="491"/>
      <c r="DV203" s="491"/>
      <c r="DW203" s="491"/>
      <c r="DX203" s="491"/>
      <c r="DY203" s="491"/>
      <c r="DZ203" s="491"/>
      <c r="EA203" s="491"/>
      <c r="EB203" s="491"/>
      <c r="EC203" s="491"/>
      <c r="ED203" s="491"/>
      <c r="EE203" s="491"/>
      <c r="EF203" s="491"/>
      <c r="EG203" s="491"/>
      <c r="EH203" s="491"/>
      <c r="EI203" s="491"/>
      <c r="EJ203" s="491"/>
      <c r="EK203" s="491"/>
      <c r="EL203" s="491"/>
      <c r="EM203" s="491"/>
      <c r="EN203" s="491"/>
      <c r="EO203" s="491"/>
      <c r="EP203" s="491"/>
      <c r="EQ203" s="491"/>
      <c r="ER203" s="491"/>
      <c r="ES203" s="491"/>
      <c r="ET203" s="491"/>
      <c r="EU203" s="491"/>
      <c r="EV203" s="491"/>
      <c r="EW203" s="491"/>
      <c r="EX203" s="491"/>
      <c r="EY203" s="491"/>
      <c r="EZ203" s="491"/>
      <c r="FA203" s="491"/>
      <c r="FB203" s="491"/>
      <c r="FC203" s="491"/>
      <c r="FD203" s="491"/>
      <c r="FE203" s="491"/>
      <c r="FF203" s="491"/>
      <c r="FG203" s="491"/>
      <c r="FH203" s="491"/>
      <c r="FI203" s="491"/>
      <c r="FJ203" s="491"/>
      <c r="FK203" s="491"/>
      <c r="FL203" s="491"/>
      <c r="FM203" s="491"/>
      <c r="FN203" s="491"/>
      <c r="FO203" s="491"/>
      <c r="FP203" s="491"/>
      <c r="FQ203" s="491"/>
      <c r="FR203" s="491"/>
      <c r="FS203" s="491"/>
      <c r="FT203" s="491"/>
      <c r="FU203" s="491"/>
      <c r="FV203" s="491"/>
      <c r="FW203" s="491"/>
      <c r="FX203" s="491"/>
      <c r="FY203" s="491"/>
      <c r="FZ203" s="491"/>
      <c r="GA203" s="491"/>
      <c r="GB203" s="491"/>
      <c r="GC203" s="491"/>
      <c r="GD203" s="491"/>
      <c r="GE203" s="491"/>
      <c r="GF203" s="491"/>
      <c r="GG203" s="491"/>
      <c r="GH203" s="491"/>
      <c r="GI203" s="491"/>
      <c r="GJ203" s="491"/>
      <c r="GK203" s="491"/>
      <c r="GL203" s="491"/>
    </row>
    <row r="204" spans="4:194" ht="3" customHeight="1">
      <c r="D204" s="647"/>
      <c r="E204" s="648"/>
      <c r="F204" s="648"/>
      <c r="G204" s="648"/>
      <c r="H204" s="648"/>
      <c r="I204" s="648"/>
      <c r="J204" s="648"/>
      <c r="K204" s="648"/>
      <c r="L204" s="648"/>
      <c r="M204" s="649"/>
      <c r="N204" s="682"/>
      <c r="O204" s="683"/>
      <c r="P204" s="683"/>
      <c r="Q204" s="683"/>
      <c r="R204" s="683"/>
      <c r="S204" s="683"/>
      <c r="T204" s="683"/>
      <c r="U204" s="683"/>
      <c r="V204" s="683"/>
      <c r="W204" s="683"/>
      <c r="X204" s="683"/>
      <c r="Y204" s="683"/>
      <c r="Z204" s="683"/>
      <c r="AA204" s="683"/>
      <c r="AB204" s="683"/>
      <c r="AC204" s="683"/>
      <c r="AD204" s="683"/>
      <c r="AE204" s="683"/>
      <c r="AF204" s="683"/>
      <c r="AG204" s="683"/>
      <c r="AH204" s="683"/>
      <c r="AI204" s="683"/>
      <c r="AJ204" s="683"/>
      <c r="AK204" s="683"/>
      <c r="AL204" s="683"/>
      <c r="AM204" s="683"/>
      <c r="AN204" s="683"/>
      <c r="AO204" s="683"/>
      <c r="AP204" s="683"/>
      <c r="AQ204" s="683"/>
      <c r="AR204" s="683"/>
      <c r="AS204" s="683"/>
      <c r="AT204" s="683"/>
      <c r="AU204" s="684"/>
      <c r="AV204" s="647"/>
      <c r="AW204" s="648"/>
      <c r="AX204" s="648"/>
      <c r="AY204" s="648"/>
      <c r="AZ204" s="648"/>
      <c r="BA204" s="648"/>
      <c r="BB204" s="648"/>
      <c r="BC204" s="648"/>
      <c r="BD204" s="648"/>
      <c r="BE204" s="648"/>
      <c r="BF204" s="648"/>
      <c r="BG204" s="649"/>
      <c r="BH204" s="682"/>
      <c r="BI204" s="683"/>
      <c r="BJ204" s="683"/>
      <c r="BK204" s="683"/>
      <c r="BL204" s="683"/>
      <c r="BM204" s="683"/>
      <c r="BN204" s="683"/>
      <c r="BO204" s="683"/>
      <c r="BP204" s="683"/>
      <c r="BQ204" s="683"/>
      <c r="BR204" s="683"/>
      <c r="BS204" s="683"/>
      <c r="BT204" s="683"/>
      <c r="BU204" s="683"/>
      <c r="BV204" s="683"/>
      <c r="BW204" s="683"/>
      <c r="BX204" s="683"/>
      <c r="BY204" s="683"/>
      <c r="BZ204" s="683"/>
      <c r="CA204" s="683"/>
      <c r="CB204" s="683"/>
      <c r="CC204" s="683"/>
      <c r="CD204" s="683"/>
      <c r="CE204" s="683"/>
      <c r="CF204" s="683"/>
      <c r="CG204" s="683"/>
      <c r="CH204" s="683"/>
      <c r="CI204" s="683"/>
      <c r="CJ204" s="683"/>
      <c r="CK204" s="683"/>
      <c r="CL204" s="683"/>
      <c r="CM204" s="683"/>
      <c r="CN204" s="683"/>
      <c r="CO204" s="683"/>
      <c r="CP204" s="684"/>
      <c r="CZ204" s="491"/>
      <c r="DA204" s="491"/>
      <c r="DB204" s="491"/>
      <c r="DC204" s="491"/>
      <c r="DD204" s="491"/>
      <c r="DE204" s="491"/>
      <c r="DF204" s="491"/>
      <c r="DG204" s="491"/>
      <c r="DH204" s="491"/>
      <c r="DI204" s="491"/>
      <c r="DJ204" s="491"/>
      <c r="DK204" s="491"/>
      <c r="DL204" s="491"/>
      <c r="DM204" s="491"/>
      <c r="DN204" s="491"/>
      <c r="DO204" s="491"/>
      <c r="DP204" s="491"/>
      <c r="DQ204" s="491"/>
      <c r="DR204" s="491"/>
      <c r="DS204" s="491"/>
      <c r="DT204" s="491"/>
      <c r="DU204" s="491"/>
      <c r="DV204" s="491"/>
      <c r="DW204" s="491"/>
      <c r="DX204" s="491"/>
      <c r="DY204" s="491"/>
      <c r="DZ204" s="491"/>
      <c r="EA204" s="491"/>
      <c r="EB204" s="491"/>
      <c r="EC204" s="491"/>
      <c r="ED204" s="491"/>
      <c r="EE204" s="491"/>
      <c r="EF204" s="491"/>
      <c r="EG204" s="491"/>
      <c r="EH204" s="491"/>
      <c r="EI204" s="491"/>
      <c r="EJ204" s="491"/>
      <c r="EK204" s="491"/>
      <c r="EL204" s="491"/>
      <c r="EM204" s="491"/>
      <c r="EN204" s="491"/>
      <c r="EO204" s="491"/>
      <c r="EP204" s="491"/>
      <c r="EQ204" s="491"/>
      <c r="ER204" s="491"/>
      <c r="ES204" s="491"/>
      <c r="ET204" s="491"/>
      <c r="EU204" s="491"/>
      <c r="EV204" s="491"/>
      <c r="EW204" s="491"/>
      <c r="EX204" s="491"/>
      <c r="EY204" s="491"/>
      <c r="EZ204" s="491"/>
      <c r="FA204" s="491"/>
      <c r="FB204" s="491"/>
      <c r="FC204" s="491"/>
      <c r="FD204" s="491"/>
      <c r="FE204" s="491"/>
      <c r="FF204" s="491"/>
      <c r="FG204" s="491"/>
      <c r="FH204" s="491"/>
      <c r="FI204" s="491"/>
      <c r="FJ204" s="491"/>
      <c r="FK204" s="491"/>
      <c r="FL204" s="491"/>
      <c r="FM204" s="491"/>
      <c r="FN204" s="491"/>
      <c r="FO204" s="491"/>
      <c r="FP204" s="491"/>
      <c r="FQ204" s="491"/>
      <c r="FR204" s="491"/>
      <c r="FS204" s="491"/>
      <c r="FT204" s="491"/>
      <c r="FU204" s="491"/>
      <c r="FV204" s="491"/>
      <c r="FW204" s="491"/>
      <c r="FX204" s="491"/>
      <c r="FY204" s="491"/>
      <c r="FZ204" s="491"/>
      <c r="GA204" s="491"/>
      <c r="GB204" s="491"/>
      <c r="GC204" s="491"/>
      <c r="GD204" s="491"/>
      <c r="GE204" s="491"/>
      <c r="GF204" s="491"/>
      <c r="GG204" s="491"/>
      <c r="GH204" s="491"/>
      <c r="GI204" s="491"/>
      <c r="GJ204" s="491"/>
      <c r="GK204" s="491"/>
      <c r="GL204" s="491"/>
    </row>
    <row r="205" spans="4:194" ht="3" customHeight="1">
      <c r="D205" s="647"/>
      <c r="E205" s="648"/>
      <c r="F205" s="648"/>
      <c r="G205" s="648"/>
      <c r="H205" s="648"/>
      <c r="I205" s="648"/>
      <c r="J205" s="648"/>
      <c r="K205" s="648"/>
      <c r="L205" s="648"/>
      <c r="M205" s="649"/>
      <c r="N205" s="682"/>
      <c r="O205" s="683"/>
      <c r="P205" s="683"/>
      <c r="Q205" s="683"/>
      <c r="R205" s="683"/>
      <c r="S205" s="683"/>
      <c r="T205" s="683"/>
      <c r="U205" s="683"/>
      <c r="V205" s="683"/>
      <c r="W205" s="683"/>
      <c r="X205" s="683"/>
      <c r="Y205" s="683"/>
      <c r="Z205" s="683"/>
      <c r="AA205" s="683"/>
      <c r="AB205" s="683"/>
      <c r="AC205" s="683"/>
      <c r="AD205" s="683"/>
      <c r="AE205" s="683"/>
      <c r="AF205" s="683"/>
      <c r="AG205" s="683"/>
      <c r="AH205" s="683"/>
      <c r="AI205" s="683"/>
      <c r="AJ205" s="683"/>
      <c r="AK205" s="683"/>
      <c r="AL205" s="683"/>
      <c r="AM205" s="683"/>
      <c r="AN205" s="683"/>
      <c r="AO205" s="683"/>
      <c r="AP205" s="683"/>
      <c r="AQ205" s="683"/>
      <c r="AR205" s="683"/>
      <c r="AS205" s="683"/>
      <c r="AT205" s="683"/>
      <c r="AU205" s="684"/>
      <c r="AV205" s="647"/>
      <c r="AW205" s="648"/>
      <c r="AX205" s="648"/>
      <c r="AY205" s="648"/>
      <c r="AZ205" s="648"/>
      <c r="BA205" s="648"/>
      <c r="BB205" s="648"/>
      <c r="BC205" s="648"/>
      <c r="BD205" s="648"/>
      <c r="BE205" s="648"/>
      <c r="BF205" s="648"/>
      <c r="BG205" s="649"/>
      <c r="BH205" s="682"/>
      <c r="BI205" s="683"/>
      <c r="BJ205" s="683"/>
      <c r="BK205" s="683"/>
      <c r="BL205" s="683"/>
      <c r="BM205" s="683"/>
      <c r="BN205" s="683"/>
      <c r="BO205" s="683"/>
      <c r="BP205" s="683"/>
      <c r="BQ205" s="683"/>
      <c r="BR205" s="683"/>
      <c r="BS205" s="683"/>
      <c r="BT205" s="683"/>
      <c r="BU205" s="683"/>
      <c r="BV205" s="683"/>
      <c r="BW205" s="683"/>
      <c r="BX205" s="683"/>
      <c r="BY205" s="683"/>
      <c r="BZ205" s="683"/>
      <c r="CA205" s="683"/>
      <c r="CB205" s="683"/>
      <c r="CC205" s="683"/>
      <c r="CD205" s="683"/>
      <c r="CE205" s="683"/>
      <c r="CF205" s="683"/>
      <c r="CG205" s="683"/>
      <c r="CH205" s="683"/>
      <c r="CI205" s="683"/>
      <c r="CJ205" s="683"/>
      <c r="CK205" s="683"/>
      <c r="CL205" s="683"/>
      <c r="CM205" s="683"/>
      <c r="CN205" s="683"/>
      <c r="CO205" s="683"/>
      <c r="CP205" s="684"/>
      <c r="CZ205" s="491"/>
      <c r="DA205" s="491"/>
      <c r="DB205" s="491"/>
      <c r="DC205" s="491"/>
      <c r="DD205" s="491"/>
      <c r="DE205" s="491"/>
      <c r="DF205" s="491"/>
      <c r="DG205" s="491"/>
      <c r="DH205" s="491"/>
      <c r="DI205" s="491"/>
      <c r="DJ205" s="491"/>
      <c r="DK205" s="491"/>
      <c r="DL205" s="491"/>
      <c r="DM205" s="491"/>
      <c r="DN205" s="491"/>
      <c r="DO205" s="491"/>
      <c r="DP205" s="491"/>
      <c r="DQ205" s="491"/>
      <c r="DR205" s="491"/>
      <c r="DS205" s="491"/>
      <c r="DT205" s="491"/>
      <c r="DU205" s="491"/>
      <c r="DV205" s="491"/>
      <c r="DW205" s="491"/>
      <c r="DX205" s="491"/>
      <c r="DY205" s="491"/>
      <c r="DZ205" s="491"/>
      <c r="EA205" s="491"/>
      <c r="EB205" s="491"/>
      <c r="EC205" s="491"/>
      <c r="ED205" s="491"/>
      <c r="EE205" s="491"/>
      <c r="EF205" s="491"/>
      <c r="EG205" s="491"/>
      <c r="EH205" s="491"/>
      <c r="EI205" s="491"/>
      <c r="EJ205" s="491"/>
      <c r="EK205" s="491"/>
      <c r="EL205" s="491"/>
      <c r="EM205" s="491"/>
      <c r="EN205" s="491"/>
      <c r="EO205" s="491"/>
      <c r="EP205" s="491"/>
      <c r="EQ205" s="491"/>
      <c r="ER205" s="491"/>
      <c r="ES205" s="491"/>
      <c r="ET205" s="491"/>
      <c r="EU205" s="491"/>
      <c r="EV205" s="491"/>
      <c r="EW205" s="491"/>
      <c r="EX205" s="491"/>
      <c r="EY205" s="491"/>
      <c r="EZ205" s="491"/>
      <c r="FA205" s="491"/>
      <c r="FB205" s="491"/>
      <c r="FC205" s="491"/>
      <c r="FD205" s="491"/>
      <c r="FE205" s="491"/>
      <c r="FF205" s="491"/>
      <c r="FG205" s="491"/>
      <c r="FH205" s="491"/>
      <c r="FI205" s="491"/>
      <c r="FJ205" s="491"/>
      <c r="FK205" s="491"/>
      <c r="FL205" s="491"/>
      <c r="FM205" s="491"/>
      <c r="FN205" s="491"/>
      <c r="FO205" s="491"/>
      <c r="FP205" s="491"/>
      <c r="FQ205" s="491"/>
      <c r="FR205" s="491"/>
      <c r="FS205" s="491"/>
      <c r="FT205" s="491"/>
      <c r="FU205" s="491"/>
      <c r="FV205" s="491"/>
      <c r="FW205" s="491"/>
      <c r="FX205" s="491"/>
      <c r="FY205" s="491"/>
      <c r="FZ205" s="491"/>
      <c r="GA205" s="491"/>
      <c r="GB205" s="491"/>
      <c r="GC205" s="491"/>
      <c r="GD205" s="491"/>
      <c r="GE205" s="491"/>
      <c r="GF205" s="491"/>
      <c r="GG205" s="491"/>
      <c r="GH205" s="491"/>
      <c r="GI205" s="491"/>
      <c r="GJ205" s="491"/>
      <c r="GK205" s="491"/>
      <c r="GL205" s="491"/>
    </row>
    <row r="206" spans="4:194" ht="3" customHeight="1">
      <c r="D206" s="647"/>
      <c r="E206" s="648"/>
      <c r="F206" s="648"/>
      <c r="G206" s="648"/>
      <c r="H206" s="648"/>
      <c r="I206" s="648"/>
      <c r="J206" s="648"/>
      <c r="K206" s="648"/>
      <c r="L206" s="648"/>
      <c r="M206" s="649"/>
      <c r="N206" s="685"/>
      <c r="O206" s="686"/>
      <c r="P206" s="686"/>
      <c r="Q206" s="686"/>
      <c r="R206" s="686"/>
      <c r="S206" s="686"/>
      <c r="T206" s="686"/>
      <c r="U206" s="686"/>
      <c r="V206" s="686"/>
      <c r="W206" s="686"/>
      <c r="X206" s="686"/>
      <c r="Y206" s="686"/>
      <c r="Z206" s="686"/>
      <c r="AA206" s="686"/>
      <c r="AB206" s="686"/>
      <c r="AC206" s="686"/>
      <c r="AD206" s="686"/>
      <c r="AE206" s="686"/>
      <c r="AF206" s="686"/>
      <c r="AG206" s="686"/>
      <c r="AH206" s="686"/>
      <c r="AI206" s="686"/>
      <c r="AJ206" s="686"/>
      <c r="AK206" s="686"/>
      <c r="AL206" s="686"/>
      <c r="AM206" s="686"/>
      <c r="AN206" s="686"/>
      <c r="AO206" s="686"/>
      <c r="AP206" s="686"/>
      <c r="AQ206" s="686"/>
      <c r="AR206" s="686"/>
      <c r="AS206" s="686"/>
      <c r="AT206" s="686"/>
      <c r="AU206" s="687"/>
      <c r="AV206" s="647"/>
      <c r="AW206" s="648"/>
      <c r="AX206" s="648"/>
      <c r="AY206" s="648"/>
      <c r="AZ206" s="648"/>
      <c r="BA206" s="648"/>
      <c r="BB206" s="648"/>
      <c r="BC206" s="648"/>
      <c r="BD206" s="648"/>
      <c r="BE206" s="648"/>
      <c r="BF206" s="648"/>
      <c r="BG206" s="649"/>
      <c r="BH206" s="685"/>
      <c r="BI206" s="686"/>
      <c r="BJ206" s="686"/>
      <c r="BK206" s="686"/>
      <c r="BL206" s="686"/>
      <c r="BM206" s="686"/>
      <c r="BN206" s="686"/>
      <c r="BO206" s="686"/>
      <c r="BP206" s="686"/>
      <c r="BQ206" s="686"/>
      <c r="BR206" s="686"/>
      <c r="BS206" s="686"/>
      <c r="BT206" s="686"/>
      <c r="BU206" s="686"/>
      <c r="BV206" s="686"/>
      <c r="BW206" s="686"/>
      <c r="BX206" s="686"/>
      <c r="BY206" s="686"/>
      <c r="BZ206" s="686"/>
      <c r="CA206" s="686"/>
      <c r="CB206" s="686"/>
      <c r="CC206" s="686"/>
      <c r="CD206" s="686"/>
      <c r="CE206" s="686"/>
      <c r="CF206" s="686"/>
      <c r="CG206" s="686"/>
      <c r="CH206" s="686"/>
      <c r="CI206" s="686"/>
      <c r="CJ206" s="686"/>
      <c r="CK206" s="686"/>
      <c r="CL206" s="686"/>
      <c r="CM206" s="686"/>
      <c r="CN206" s="686"/>
      <c r="CO206" s="686"/>
      <c r="CP206" s="687"/>
      <c r="CZ206" s="491"/>
      <c r="DA206" s="491"/>
      <c r="DB206" s="491"/>
      <c r="DC206" s="491"/>
      <c r="DD206" s="491"/>
      <c r="DE206" s="491"/>
      <c r="DF206" s="491"/>
      <c r="DG206" s="491"/>
      <c r="DH206" s="491"/>
      <c r="DI206" s="491"/>
      <c r="DJ206" s="491"/>
      <c r="DK206" s="491"/>
      <c r="DL206" s="491"/>
      <c r="DM206" s="491"/>
      <c r="DN206" s="491"/>
      <c r="DO206" s="491"/>
      <c r="DP206" s="491"/>
      <c r="DQ206" s="491"/>
      <c r="DR206" s="491"/>
      <c r="DS206" s="491"/>
      <c r="DT206" s="491"/>
      <c r="DU206" s="491"/>
      <c r="DV206" s="491"/>
      <c r="DW206" s="491"/>
      <c r="DX206" s="491"/>
      <c r="DY206" s="491"/>
      <c r="DZ206" s="491"/>
      <c r="EA206" s="491"/>
      <c r="EB206" s="491"/>
      <c r="EC206" s="491"/>
      <c r="ED206" s="491"/>
      <c r="EE206" s="491"/>
      <c r="EF206" s="491"/>
      <c r="EG206" s="491"/>
      <c r="EH206" s="491"/>
      <c r="EI206" s="491"/>
      <c r="EJ206" s="491"/>
      <c r="EK206" s="491"/>
      <c r="EL206" s="491"/>
      <c r="EM206" s="491"/>
      <c r="EN206" s="491"/>
      <c r="EO206" s="491"/>
      <c r="EP206" s="491"/>
      <c r="EQ206" s="491"/>
      <c r="ER206" s="491"/>
      <c r="ES206" s="491"/>
      <c r="ET206" s="491"/>
      <c r="EU206" s="491"/>
      <c r="EV206" s="491"/>
      <c r="EW206" s="491"/>
      <c r="EX206" s="491"/>
      <c r="EY206" s="491"/>
      <c r="EZ206" s="491"/>
      <c r="FA206" s="491"/>
      <c r="FB206" s="491"/>
      <c r="FC206" s="491"/>
      <c r="FD206" s="491"/>
      <c r="FE206" s="491"/>
      <c r="FF206" s="491"/>
      <c r="FG206" s="491"/>
      <c r="FH206" s="491"/>
      <c r="FI206" s="491"/>
      <c r="FJ206" s="491"/>
      <c r="FK206" s="491"/>
      <c r="FL206" s="491"/>
      <c r="FM206" s="491"/>
      <c r="FN206" s="491"/>
      <c r="FO206" s="491"/>
      <c r="FP206" s="491"/>
      <c r="FQ206" s="491"/>
      <c r="FR206" s="491"/>
      <c r="FS206" s="491"/>
      <c r="FT206" s="491"/>
      <c r="FU206" s="491"/>
      <c r="FV206" s="491"/>
      <c r="FW206" s="491"/>
      <c r="FX206" s="491"/>
      <c r="FY206" s="491"/>
      <c r="FZ206" s="491"/>
      <c r="GA206" s="491"/>
      <c r="GB206" s="491"/>
      <c r="GC206" s="491"/>
      <c r="GD206" s="491"/>
      <c r="GE206" s="491"/>
      <c r="GF206" s="491"/>
      <c r="GG206" s="491"/>
      <c r="GH206" s="491"/>
      <c r="GI206" s="491"/>
      <c r="GJ206" s="491"/>
      <c r="GK206" s="491"/>
      <c r="GL206" s="491"/>
    </row>
    <row r="207" spans="4:194" ht="3" customHeight="1">
      <c r="D207" s="647"/>
      <c r="E207" s="648"/>
      <c r="F207" s="649"/>
      <c r="G207" s="662" t="s">
        <v>36</v>
      </c>
      <c r="H207" s="645"/>
      <c r="I207" s="645"/>
      <c r="J207" s="645"/>
      <c r="K207" s="645"/>
      <c r="L207" s="645"/>
      <c r="M207" s="646"/>
      <c r="N207" s="679"/>
      <c r="O207" s="680"/>
      <c r="P207" s="680"/>
      <c r="Q207" s="680"/>
      <c r="R207" s="680"/>
      <c r="S207" s="680"/>
      <c r="T207" s="680"/>
      <c r="U207" s="680"/>
      <c r="V207" s="680"/>
      <c r="W207" s="680"/>
      <c r="X207" s="680"/>
      <c r="Y207" s="680"/>
      <c r="Z207" s="680"/>
      <c r="AA207" s="680"/>
      <c r="AB207" s="680"/>
      <c r="AC207" s="680"/>
      <c r="AD207" s="680"/>
      <c r="AE207" s="680"/>
      <c r="AF207" s="680"/>
      <c r="AG207" s="680"/>
      <c r="AH207" s="680"/>
      <c r="AI207" s="680"/>
      <c r="AJ207" s="680"/>
      <c r="AK207" s="680"/>
      <c r="AL207" s="680"/>
      <c r="AM207" s="680"/>
      <c r="AN207" s="680"/>
      <c r="AO207" s="680"/>
      <c r="AP207" s="680"/>
      <c r="AQ207" s="680"/>
      <c r="AR207" s="680"/>
      <c r="AS207" s="680"/>
      <c r="AT207" s="680"/>
      <c r="AU207" s="681"/>
      <c r="AV207" s="688"/>
      <c r="AW207" s="689"/>
      <c r="AX207" s="690"/>
      <c r="AY207" s="662" t="s">
        <v>36</v>
      </c>
      <c r="AZ207" s="645"/>
      <c r="BA207" s="645"/>
      <c r="BB207" s="645"/>
      <c r="BC207" s="645"/>
      <c r="BD207" s="645"/>
      <c r="BE207" s="645"/>
      <c r="BF207" s="645"/>
      <c r="BG207" s="646"/>
      <c r="BH207" s="679"/>
      <c r="BI207" s="680"/>
      <c r="BJ207" s="680"/>
      <c r="BK207" s="680"/>
      <c r="BL207" s="680"/>
      <c r="BM207" s="680"/>
      <c r="BN207" s="680"/>
      <c r="BO207" s="680"/>
      <c r="BP207" s="680"/>
      <c r="BQ207" s="680"/>
      <c r="BR207" s="680"/>
      <c r="BS207" s="680"/>
      <c r="BT207" s="680"/>
      <c r="BU207" s="680"/>
      <c r="BV207" s="680"/>
      <c r="BW207" s="680"/>
      <c r="BX207" s="680"/>
      <c r="BY207" s="680"/>
      <c r="BZ207" s="680"/>
      <c r="CA207" s="680"/>
      <c r="CB207" s="680"/>
      <c r="CC207" s="680"/>
      <c r="CD207" s="680"/>
      <c r="CE207" s="680"/>
      <c r="CF207" s="680"/>
      <c r="CG207" s="680"/>
      <c r="CH207" s="680"/>
      <c r="CI207" s="680"/>
      <c r="CJ207" s="680"/>
      <c r="CK207" s="680"/>
      <c r="CL207" s="680"/>
      <c r="CM207" s="680"/>
      <c r="CN207" s="680"/>
      <c r="CO207" s="680"/>
      <c r="CP207" s="681"/>
      <c r="CZ207" s="491"/>
      <c r="DA207" s="491"/>
      <c r="DB207" s="491"/>
      <c r="DC207" s="491"/>
      <c r="DD207" s="491"/>
      <c r="DE207" s="491"/>
      <c r="DF207" s="491"/>
      <c r="DG207" s="491"/>
      <c r="DH207" s="491"/>
      <c r="DI207" s="491"/>
      <c r="DJ207" s="491"/>
      <c r="DK207" s="491"/>
      <c r="DL207" s="491"/>
      <c r="DM207" s="491"/>
      <c r="DN207" s="491"/>
      <c r="DO207" s="491"/>
      <c r="DP207" s="491"/>
      <c r="DQ207" s="491"/>
      <c r="DR207" s="491"/>
      <c r="DS207" s="491"/>
      <c r="DT207" s="491"/>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c r="EP207" s="491"/>
      <c r="EQ207" s="491"/>
      <c r="ER207" s="491"/>
      <c r="ES207" s="491"/>
      <c r="ET207" s="491"/>
      <c r="EU207" s="491"/>
      <c r="EV207" s="491"/>
      <c r="EW207" s="491"/>
      <c r="EX207" s="491"/>
      <c r="EY207" s="491"/>
      <c r="EZ207" s="491"/>
      <c r="FA207" s="491"/>
      <c r="FB207" s="491"/>
      <c r="FC207" s="491"/>
      <c r="FD207" s="491"/>
      <c r="FE207" s="491"/>
      <c r="FF207" s="491"/>
      <c r="FG207" s="491"/>
      <c r="FH207" s="491"/>
      <c r="FI207" s="491"/>
      <c r="FJ207" s="491"/>
      <c r="FK207" s="491"/>
      <c r="FL207" s="491"/>
      <c r="FM207" s="491"/>
      <c r="FN207" s="491"/>
      <c r="FO207" s="491"/>
      <c r="FP207" s="491"/>
      <c r="FQ207" s="491"/>
      <c r="FR207" s="491"/>
      <c r="FS207" s="491"/>
      <c r="FT207" s="491"/>
      <c r="FU207" s="491"/>
      <c r="FV207" s="491"/>
      <c r="FW207" s="491"/>
      <c r="FX207" s="491"/>
      <c r="FY207" s="491"/>
      <c r="FZ207" s="491"/>
      <c r="GA207" s="491"/>
      <c r="GB207" s="491"/>
      <c r="GC207" s="491"/>
      <c r="GD207" s="491"/>
      <c r="GE207" s="491"/>
      <c r="GF207" s="491"/>
      <c r="GG207" s="491"/>
      <c r="GH207" s="491"/>
      <c r="GI207" s="491"/>
      <c r="GJ207" s="491"/>
      <c r="GK207" s="491"/>
      <c r="GL207" s="491"/>
    </row>
    <row r="208" spans="4:194" ht="3" customHeight="1">
      <c r="D208" s="647"/>
      <c r="E208" s="648"/>
      <c r="F208" s="649"/>
      <c r="G208" s="647"/>
      <c r="H208" s="648"/>
      <c r="I208" s="648"/>
      <c r="J208" s="648"/>
      <c r="K208" s="648"/>
      <c r="L208" s="648"/>
      <c r="M208" s="649"/>
      <c r="N208" s="682"/>
      <c r="O208" s="683"/>
      <c r="P208" s="683"/>
      <c r="Q208" s="683"/>
      <c r="R208" s="683"/>
      <c r="S208" s="683"/>
      <c r="T208" s="683"/>
      <c r="U208" s="683"/>
      <c r="V208" s="683"/>
      <c r="W208" s="683"/>
      <c r="X208" s="683"/>
      <c r="Y208" s="683"/>
      <c r="Z208" s="683"/>
      <c r="AA208" s="683"/>
      <c r="AB208" s="683"/>
      <c r="AC208" s="683"/>
      <c r="AD208" s="683"/>
      <c r="AE208" s="683"/>
      <c r="AF208" s="683"/>
      <c r="AG208" s="683"/>
      <c r="AH208" s="683"/>
      <c r="AI208" s="683"/>
      <c r="AJ208" s="683"/>
      <c r="AK208" s="683"/>
      <c r="AL208" s="683"/>
      <c r="AM208" s="683"/>
      <c r="AN208" s="683"/>
      <c r="AO208" s="683"/>
      <c r="AP208" s="683"/>
      <c r="AQ208" s="683"/>
      <c r="AR208" s="683"/>
      <c r="AS208" s="683"/>
      <c r="AT208" s="683"/>
      <c r="AU208" s="684"/>
      <c r="AV208" s="688"/>
      <c r="AW208" s="689"/>
      <c r="AX208" s="690"/>
      <c r="AY208" s="647"/>
      <c r="AZ208" s="648"/>
      <c r="BA208" s="648"/>
      <c r="BB208" s="648"/>
      <c r="BC208" s="648"/>
      <c r="BD208" s="648"/>
      <c r="BE208" s="648"/>
      <c r="BF208" s="648"/>
      <c r="BG208" s="649"/>
      <c r="BH208" s="682"/>
      <c r="BI208" s="683"/>
      <c r="BJ208" s="683"/>
      <c r="BK208" s="683"/>
      <c r="BL208" s="683"/>
      <c r="BM208" s="683"/>
      <c r="BN208" s="683"/>
      <c r="BO208" s="683"/>
      <c r="BP208" s="683"/>
      <c r="BQ208" s="683"/>
      <c r="BR208" s="683"/>
      <c r="BS208" s="683"/>
      <c r="BT208" s="683"/>
      <c r="BU208" s="683"/>
      <c r="BV208" s="683"/>
      <c r="BW208" s="683"/>
      <c r="BX208" s="683"/>
      <c r="BY208" s="683"/>
      <c r="BZ208" s="683"/>
      <c r="CA208" s="683"/>
      <c r="CB208" s="683"/>
      <c r="CC208" s="683"/>
      <c r="CD208" s="683"/>
      <c r="CE208" s="683"/>
      <c r="CF208" s="683"/>
      <c r="CG208" s="683"/>
      <c r="CH208" s="683"/>
      <c r="CI208" s="683"/>
      <c r="CJ208" s="683"/>
      <c r="CK208" s="683"/>
      <c r="CL208" s="683"/>
      <c r="CM208" s="683"/>
      <c r="CN208" s="683"/>
      <c r="CO208" s="683"/>
      <c r="CP208" s="684"/>
      <c r="CZ208" s="491"/>
      <c r="DA208" s="491"/>
      <c r="DB208" s="491"/>
      <c r="DC208" s="491"/>
      <c r="DD208" s="491"/>
      <c r="DE208" s="491"/>
      <c r="DF208" s="491"/>
      <c r="DG208" s="491"/>
      <c r="DH208" s="491"/>
      <c r="DI208" s="491"/>
      <c r="DJ208" s="491"/>
      <c r="DK208" s="491"/>
      <c r="DL208" s="491"/>
      <c r="DM208" s="491"/>
      <c r="DN208" s="491"/>
      <c r="DO208" s="491"/>
      <c r="DP208" s="491"/>
      <c r="DQ208" s="491"/>
      <c r="DR208" s="491"/>
      <c r="DS208" s="491"/>
      <c r="DT208" s="491"/>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c r="EP208" s="491"/>
      <c r="EQ208" s="491"/>
      <c r="ER208" s="491"/>
      <c r="ES208" s="491"/>
      <c r="ET208" s="491"/>
      <c r="EU208" s="491"/>
      <c r="EV208" s="491"/>
      <c r="EW208" s="491"/>
      <c r="EX208" s="491"/>
      <c r="EY208" s="491"/>
      <c r="EZ208" s="491"/>
      <c r="FA208" s="491"/>
      <c r="FB208" s="491"/>
      <c r="FC208" s="491"/>
      <c r="FD208" s="491"/>
      <c r="FE208" s="491"/>
      <c r="FF208" s="491"/>
      <c r="FG208" s="491"/>
      <c r="FH208" s="491"/>
      <c r="FI208" s="491"/>
      <c r="FJ208" s="491"/>
      <c r="FK208" s="491"/>
      <c r="FL208" s="491"/>
      <c r="FM208" s="491"/>
      <c r="FN208" s="491"/>
      <c r="FO208" s="491"/>
      <c r="FP208" s="491"/>
      <c r="FQ208" s="491"/>
      <c r="FR208" s="491"/>
      <c r="FS208" s="491"/>
      <c r="FT208" s="491"/>
      <c r="FU208" s="491"/>
      <c r="FV208" s="491"/>
      <c r="FW208" s="491"/>
      <c r="FX208" s="491"/>
      <c r="FY208" s="491"/>
      <c r="FZ208" s="491"/>
      <c r="GA208" s="491"/>
      <c r="GB208" s="491"/>
      <c r="GC208" s="491"/>
      <c r="GD208" s="491"/>
      <c r="GE208" s="491"/>
      <c r="GF208" s="491"/>
      <c r="GG208" s="491"/>
      <c r="GH208" s="491"/>
      <c r="GI208" s="491"/>
      <c r="GJ208" s="491"/>
      <c r="GK208" s="491"/>
      <c r="GL208" s="491"/>
    </row>
    <row r="209" spans="4:194" ht="3" customHeight="1">
      <c r="D209" s="647"/>
      <c r="E209" s="648"/>
      <c r="F209" s="649"/>
      <c r="G209" s="647"/>
      <c r="H209" s="648"/>
      <c r="I209" s="648"/>
      <c r="J209" s="648"/>
      <c r="K209" s="648"/>
      <c r="L209" s="648"/>
      <c r="M209" s="649"/>
      <c r="N209" s="682"/>
      <c r="O209" s="683"/>
      <c r="P209" s="683"/>
      <c r="Q209" s="683"/>
      <c r="R209" s="683"/>
      <c r="S209" s="683"/>
      <c r="T209" s="683"/>
      <c r="U209" s="683"/>
      <c r="V209" s="683"/>
      <c r="W209" s="683"/>
      <c r="X209" s="683"/>
      <c r="Y209" s="683"/>
      <c r="Z209" s="683"/>
      <c r="AA209" s="683"/>
      <c r="AB209" s="683"/>
      <c r="AC209" s="683"/>
      <c r="AD209" s="683"/>
      <c r="AE209" s="683"/>
      <c r="AF209" s="683"/>
      <c r="AG209" s="683"/>
      <c r="AH209" s="683"/>
      <c r="AI209" s="683"/>
      <c r="AJ209" s="683"/>
      <c r="AK209" s="683"/>
      <c r="AL209" s="683"/>
      <c r="AM209" s="683"/>
      <c r="AN209" s="683"/>
      <c r="AO209" s="683"/>
      <c r="AP209" s="683"/>
      <c r="AQ209" s="683"/>
      <c r="AR209" s="683"/>
      <c r="AS209" s="683"/>
      <c r="AT209" s="683"/>
      <c r="AU209" s="684"/>
      <c r="AV209" s="688"/>
      <c r="AW209" s="689"/>
      <c r="AX209" s="690"/>
      <c r="AY209" s="647"/>
      <c r="AZ209" s="648"/>
      <c r="BA209" s="648"/>
      <c r="BB209" s="648"/>
      <c r="BC209" s="648"/>
      <c r="BD209" s="648"/>
      <c r="BE209" s="648"/>
      <c r="BF209" s="648"/>
      <c r="BG209" s="649"/>
      <c r="BH209" s="682"/>
      <c r="BI209" s="683"/>
      <c r="BJ209" s="683"/>
      <c r="BK209" s="683"/>
      <c r="BL209" s="683"/>
      <c r="BM209" s="683"/>
      <c r="BN209" s="683"/>
      <c r="BO209" s="683"/>
      <c r="BP209" s="683"/>
      <c r="BQ209" s="683"/>
      <c r="BR209" s="683"/>
      <c r="BS209" s="683"/>
      <c r="BT209" s="683"/>
      <c r="BU209" s="683"/>
      <c r="BV209" s="683"/>
      <c r="BW209" s="683"/>
      <c r="BX209" s="683"/>
      <c r="BY209" s="683"/>
      <c r="BZ209" s="683"/>
      <c r="CA209" s="683"/>
      <c r="CB209" s="683"/>
      <c r="CC209" s="683"/>
      <c r="CD209" s="683"/>
      <c r="CE209" s="683"/>
      <c r="CF209" s="683"/>
      <c r="CG209" s="683"/>
      <c r="CH209" s="683"/>
      <c r="CI209" s="683"/>
      <c r="CJ209" s="683"/>
      <c r="CK209" s="683"/>
      <c r="CL209" s="683"/>
      <c r="CM209" s="683"/>
      <c r="CN209" s="683"/>
      <c r="CO209" s="683"/>
      <c r="CP209" s="684"/>
      <c r="CZ209" s="491"/>
      <c r="DA209" s="491"/>
      <c r="DB209" s="491"/>
      <c r="DC209" s="491"/>
      <c r="DD209" s="491"/>
      <c r="DE209" s="491"/>
      <c r="DF209" s="491"/>
      <c r="DG209" s="491"/>
      <c r="DH209" s="491"/>
      <c r="DI209" s="491"/>
      <c r="DJ209" s="491"/>
      <c r="DK209" s="491"/>
      <c r="DL209" s="491"/>
      <c r="DM209" s="491"/>
      <c r="DN209" s="491"/>
      <c r="DO209" s="491"/>
      <c r="DP209" s="491"/>
      <c r="DQ209" s="491"/>
      <c r="DR209" s="491"/>
      <c r="DS209" s="491"/>
      <c r="DT209" s="491"/>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c r="EP209" s="491"/>
      <c r="EQ209" s="491"/>
      <c r="ER209" s="491"/>
      <c r="ES209" s="491"/>
      <c r="ET209" s="491"/>
      <c r="EU209" s="491"/>
      <c r="EV209" s="491"/>
      <c r="EW209" s="491"/>
      <c r="EX209" s="491"/>
      <c r="EY209" s="491"/>
      <c r="EZ209" s="491"/>
      <c r="FA209" s="491"/>
      <c r="FB209" s="491"/>
      <c r="FC209" s="491"/>
      <c r="FD209" s="491"/>
      <c r="FE209" s="491"/>
      <c r="FF209" s="491"/>
      <c r="FG209" s="491"/>
      <c r="FH209" s="491"/>
      <c r="FI209" s="491"/>
      <c r="FJ209" s="491"/>
      <c r="FK209" s="491"/>
      <c r="FL209" s="491"/>
      <c r="FM209" s="491"/>
      <c r="FN209" s="491"/>
      <c r="FO209" s="491"/>
      <c r="FP209" s="491"/>
      <c r="FQ209" s="491"/>
      <c r="FR209" s="491"/>
      <c r="FS209" s="491"/>
      <c r="FT209" s="491"/>
      <c r="FU209" s="491"/>
      <c r="FV209" s="491"/>
      <c r="FW209" s="491"/>
      <c r="FX209" s="491"/>
      <c r="FY209" s="491"/>
      <c r="FZ209" s="491"/>
      <c r="GA209" s="491"/>
      <c r="GB209" s="491"/>
      <c r="GC209" s="491"/>
      <c r="GD209" s="491"/>
      <c r="GE209" s="491"/>
      <c r="GF209" s="491"/>
      <c r="GG209" s="491"/>
      <c r="GH209" s="491"/>
      <c r="GI209" s="491"/>
      <c r="GJ209" s="491"/>
      <c r="GK209" s="491"/>
      <c r="GL209" s="491"/>
    </row>
    <row r="210" spans="4:194" ht="3" customHeight="1">
      <c r="D210" s="647"/>
      <c r="E210" s="648"/>
      <c r="F210" s="649"/>
      <c r="G210" s="647"/>
      <c r="H210" s="648"/>
      <c r="I210" s="648"/>
      <c r="J210" s="648"/>
      <c r="K210" s="648"/>
      <c r="L210" s="648"/>
      <c r="M210" s="649"/>
      <c r="N210" s="682"/>
      <c r="O210" s="683"/>
      <c r="P210" s="683"/>
      <c r="Q210" s="683"/>
      <c r="R210" s="683"/>
      <c r="S210" s="683"/>
      <c r="T210" s="683"/>
      <c r="U210" s="683"/>
      <c r="V210" s="683"/>
      <c r="W210" s="683"/>
      <c r="X210" s="683"/>
      <c r="Y210" s="683"/>
      <c r="Z210" s="683"/>
      <c r="AA210" s="683"/>
      <c r="AB210" s="683"/>
      <c r="AC210" s="683"/>
      <c r="AD210" s="683"/>
      <c r="AE210" s="683"/>
      <c r="AF210" s="683"/>
      <c r="AG210" s="683"/>
      <c r="AH210" s="683"/>
      <c r="AI210" s="683"/>
      <c r="AJ210" s="683"/>
      <c r="AK210" s="683"/>
      <c r="AL210" s="683"/>
      <c r="AM210" s="683"/>
      <c r="AN210" s="683"/>
      <c r="AO210" s="683"/>
      <c r="AP210" s="683"/>
      <c r="AQ210" s="683"/>
      <c r="AR210" s="683"/>
      <c r="AS210" s="683"/>
      <c r="AT210" s="683"/>
      <c r="AU210" s="684"/>
      <c r="AV210" s="688"/>
      <c r="AW210" s="689"/>
      <c r="AX210" s="690"/>
      <c r="AY210" s="647"/>
      <c r="AZ210" s="648"/>
      <c r="BA210" s="648"/>
      <c r="BB210" s="648"/>
      <c r="BC210" s="648"/>
      <c r="BD210" s="648"/>
      <c r="BE210" s="648"/>
      <c r="BF210" s="648"/>
      <c r="BG210" s="649"/>
      <c r="BH210" s="682"/>
      <c r="BI210" s="683"/>
      <c r="BJ210" s="683"/>
      <c r="BK210" s="683"/>
      <c r="BL210" s="683"/>
      <c r="BM210" s="683"/>
      <c r="BN210" s="683"/>
      <c r="BO210" s="683"/>
      <c r="BP210" s="683"/>
      <c r="BQ210" s="683"/>
      <c r="BR210" s="683"/>
      <c r="BS210" s="683"/>
      <c r="BT210" s="683"/>
      <c r="BU210" s="683"/>
      <c r="BV210" s="683"/>
      <c r="BW210" s="683"/>
      <c r="BX210" s="683"/>
      <c r="BY210" s="683"/>
      <c r="BZ210" s="683"/>
      <c r="CA210" s="683"/>
      <c r="CB210" s="683"/>
      <c r="CC210" s="683"/>
      <c r="CD210" s="683"/>
      <c r="CE210" s="683"/>
      <c r="CF210" s="683"/>
      <c r="CG210" s="683"/>
      <c r="CH210" s="683"/>
      <c r="CI210" s="683"/>
      <c r="CJ210" s="683"/>
      <c r="CK210" s="683"/>
      <c r="CL210" s="683"/>
      <c r="CM210" s="683"/>
      <c r="CN210" s="683"/>
      <c r="CO210" s="683"/>
      <c r="CP210" s="684"/>
      <c r="CZ210" s="491"/>
      <c r="DA210" s="491"/>
      <c r="DB210" s="491"/>
      <c r="DC210" s="491"/>
      <c r="DD210" s="491"/>
      <c r="DE210" s="491"/>
      <c r="DF210" s="491"/>
      <c r="DG210" s="491"/>
      <c r="DH210" s="491"/>
      <c r="DI210" s="491"/>
      <c r="DJ210" s="491"/>
      <c r="DK210" s="491"/>
      <c r="DL210" s="491"/>
      <c r="DM210" s="491"/>
      <c r="DN210" s="491"/>
      <c r="DO210" s="491"/>
      <c r="DP210" s="491"/>
      <c r="DQ210" s="491"/>
      <c r="DR210" s="491"/>
      <c r="DS210" s="491"/>
      <c r="DT210" s="491"/>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c r="EP210" s="491"/>
      <c r="EQ210" s="491"/>
      <c r="ER210" s="491"/>
      <c r="ES210" s="491"/>
      <c r="ET210" s="491"/>
      <c r="EU210" s="491"/>
      <c r="EV210" s="491"/>
      <c r="EW210" s="491"/>
      <c r="EX210" s="491"/>
      <c r="EY210" s="491"/>
      <c r="EZ210" s="491"/>
      <c r="FA210" s="491"/>
      <c r="FB210" s="491"/>
      <c r="FC210" s="491"/>
      <c r="FD210" s="491"/>
      <c r="FE210" s="491"/>
      <c r="FF210" s="491"/>
      <c r="FG210" s="491"/>
      <c r="FH210" s="491"/>
      <c r="FI210" s="491"/>
      <c r="FJ210" s="491"/>
      <c r="FK210" s="491"/>
      <c r="FL210" s="491"/>
      <c r="FM210" s="491"/>
      <c r="FN210" s="491"/>
      <c r="FO210" s="491"/>
      <c r="FP210" s="491"/>
      <c r="FQ210" s="491"/>
      <c r="FR210" s="491"/>
      <c r="FS210" s="491"/>
      <c r="FT210" s="491"/>
      <c r="FU210" s="491"/>
      <c r="FV210" s="491"/>
      <c r="FW210" s="491"/>
      <c r="FX210" s="491"/>
      <c r="FY210" s="491"/>
      <c r="FZ210" s="491"/>
      <c r="GA210" s="491"/>
      <c r="GB210" s="491"/>
      <c r="GC210" s="491"/>
      <c r="GD210" s="491"/>
      <c r="GE210" s="491"/>
      <c r="GF210" s="491"/>
      <c r="GG210" s="491"/>
      <c r="GH210" s="491"/>
      <c r="GI210" s="491"/>
      <c r="GJ210" s="491"/>
      <c r="GK210" s="491"/>
      <c r="GL210" s="491"/>
    </row>
    <row r="211" spans="4:194" ht="3" customHeight="1">
      <c r="D211" s="647"/>
      <c r="E211" s="648"/>
      <c r="F211" s="649"/>
      <c r="G211" s="647"/>
      <c r="H211" s="648"/>
      <c r="I211" s="648"/>
      <c r="J211" s="648"/>
      <c r="K211" s="648"/>
      <c r="L211" s="648"/>
      <c r="M211" s="649"/>
      <c r="N211" s="682"/>
      <c r="O211" s="683"/>
      <c r="P211" s="683"/>
      <c r="Q211" s="683"/>
      <c r="R211" s="683"/>
      <c r="S211" s="683"/>
      <c r="T211" s="683"/>
      <c r="U211" s="683"/>
      <c r="V211" s="683"/>
      <c r="W211" s="683"/>
      <c r="X211" s="683"/>
      <c r="Y211" s="683"/>
      <c r="Z211" s="683"/>
      <c r="AA211" s="683"/>
      <c r="AB211" s="683"/>
      <c r="AC211" s="683"/>
      <c r="AD211" s="683"/>
      <c r="AE211" s="683"/>
      <c r="AF211" s="683"/>
      <c r="AG211" s="683"/>
      <c r="AH211" s="683"/>
      <c r="AI211" s="683"/>
      <c r="AJ211" s="683"/>
      <c r="AK211" s="683"/>
      <c r="AL211" s="683"/>
      <c r="AM211" s="683"/>
      <c r="AN211" s="683"/>
      <c r="AO211" s="683"/>
      <c r="AP211" s="683"/>
      <c r="AQ211" s="683"/>
      <c r="AR211" s="683"/>
      <c r="AS211" s="683"/>
      <c r="AT211" s="683"/>
      <c r="AU211" s="684"/>
      <c r="AV211" s="688"/>
      <c r="AW211" s="689"/>
      <c r="AX211" s="690"/>
      <c r="AY211" s="647"/>
      <c r="AZ211" s="648"/>
      <c r="BA211" s="648"/>
      <c r="BB211" s="648"/>
      <c r="BC211" s="648"/>
      <c r="BD211" s="648"/>
      <c r="BE211" s="648"/>
      <c r="BF211" s="648"/>
      <c r="BG211" s="649"/>
      <c r="BH211" s="682"/>
      <c r="BI211" s="683"/>
      <c r="BJ211" s="683"/>
      <c r="BK211" s="683"/>
      <c r="BL211" s="683"/>
      <c r="BM211" s="683"/>
      <c r="BN211" s="683"/>
      <c r="BO211" s="683"/>
      <c r="BP211" s="683"/>
      <c r="BQ211" s="683"/>
      <c r="BR211" s="683"/>
      <c r="BS211" s="683"/>
      <c r="BT211" s="683"/>
      <c r="BU211" s="683"/>
      <c r="BV211" s="683"/>
      <c r="BW211" s="683"/>
      <c r="BX211" s="683"/>
      <c r="BY211" s="683"/>
      <c r="BZ211" s="683"/>
      <c r="CA211" s="683"/>
      <c r="CB211" s="683"/>
      <c r="CC211" s="683"/>
      <c r="CD211" s="683"/>
      <c r="CE211" s="683"/>
      <c r="CF211" s="683"/>
      <c r="CG211" s="683"/>
      <c r="CH211" s="683"/>
      <c r="CI211" s="683"/>
      <c r="CJ211" s="683"/>
      <c r="CK211" s="683"/>
      <c r="CL211" s="683"/>
      <c r="CM211" s="683"/>
      <c r="CN211" s="683"/>
      <c r="CO211" s="683"/>
      <c r="CP211" s="684"/>
      <c r="CZ211" s="491"/>
      <c r="DA211" s="491"/>
      <c r="DB211" s="491"/>
      <c r="DC211" s="491"/>
      <c r="DD211" s="491"/>
      <c r="DE211" s="491"/>
      <c r="DF211" s="491"/>
      <c r="DG211" s="491"/>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c r="EP211" s="491"/>
      <c r="EQ211" s="491"/>
      <c r="ER211" s="491"/>
      <c r="ES211" s="491"/>
      <c r="ET211" s="491"/>
      <c r="EU211" s="491"/>
      <c r="EV211" s="491"/>
      <c r="EW211" s="491"/>
      <c r="EX211" s="491"/>
      <c r="EY211" s="491"/>
      <c r="EZ211" s="491"/>
      <c r="FA211" s="491"/>
      <c r="FB211" s="491"/>
      <c r="FC211" s="491"/>
      <c r="FD211" s="491"/>
      <c r="FE211" s="491"/>
      <c r="FF211" s="491"/>
      <c r="FG211" s="491"/>
      <c r="FH211" s="491"/>
      <c r="FI211" s="491"/>
      <c r="FJ211" s="491"/>
      <c r="FK211" s="491"/>
      <c r="FL211" s="491"/>
      <c r="FM211" s="491"/>
      <c r="FN211" s="491"/>
      <c r="FO211" s="491"/>
      <c r="FP211" s="491"/>
      <c r="FQ211" s="491"/>
      <c r="FR211" s="491"/>
      <c r="FS211" s="491"/>
      <c r="FT211" s="491"/>
      <c r="FU211" s="491"/>
      <c r="FV211" s="491"/>
      <c r="FW211" s="491"/>
      <c r="FX211" s="491"/>
      <c r="FY211" s="491"/>
      <c r="FZ211" s="491"/>
      <c r="GA211" s="491"/>
      <c r="GB211" s="491"/>
      <c r="GC211" s="491"/>
      <c r="GD211" s="491"/>
      <c r="GE211" s="491"/>
      <c r="GF211" s="491"/>
      <c r="GG211" s="491"/>
      <c r="GH211" s="491"/>
      <c r="GI211" s="491"/>
      <c r="GJ211" s="491"/>
      <c r="GK211" s="491"/>
      <c r="GL211" s="491"/>
    </row>
    <row r="212" spans="4:194" ht="3" customHeight="1">
      <c r="D212" s="647"/>
      <c r="E212" s="648"/>
      <c r="F212" s="649"/>
      <c r="G212" s="647"/>
      <c r="H212" s="648"/>
      <c r="I212" s="648"/>
      <c r="J212" s="648"/>
      <c r="K212" s="648"/>
      <c r="L212" s="648"/>
      <c r="M212" s="649"/>
      <c r="N212" s="682"/>
      <c r="O212" s="683"/>
      <c r="P212" s="683"/>
      <c r="Q212" s="683"/>
      <c r="R212" s="683"/>
      <c r="S212" s="683"/>
      <c r="T212" s="683"/>
      <c r="U212" s="683"/>
      <c r="V212" s="683"/>
      <c r="W212" s="683"/>
      <c r="X212" s="683"/>
      <c r="Y212" s="683"/>
      <c r="Z212" s="683"/>
      <c r="AA212" s="683"/>
      <c r="AB212" s="683"/>
      <c r="AC212" s="683"/>
      <c r="AD212" s="683"/>
      <c r="AE212" s="683"/>
      <c r="AF212" s="683"/>
      <c r="AG212" s="683"/>
      <c r="AH212" s="683"/>
      <c r="AI212" s="683"/>
      <c r="AJ212" s="683"/>
      <c r="AK212" s="683"/>
      <c r="AL212" s="683"/>
      <c r="AM212" s="683"/>
      <c r="AN212" s="683"/>
      <c r="AO212" s="683"/>
      <c r="AP212" s="683"/>
      <c r="AQ212" s="683"/>
      <c r="AR212" s="683"/>
      <c r="AS212" s="683"/>
      <c r="AT212" s="683"/>
      <c r="AU212" s="684"/>
      <c r="AV212" s="688"/>
      <c r="AW212" s="689"/>
      <c r="AX212" s="690"/>
      <c r="AY212" s="647"/>
      <c r="AZ212" s="648"/>
      <c r="BA212" s="648"/>
      <c r="BB212" s="648"/>
      <c r="BC212" s="648"/>
      <c r="BD212" s="648"/>
      <c r="BE212" s="648"/>
      <c r="BF212" s="648"/>
      <c r="BG212" s="649"/>
      <c r="BH212" s="682"/>
      <c r="BI212" s="683"/>
      <c r="BJ212" s="683"/>
      <c r="BK212" s="683"/>
      <c r="BL212" s="683"/>
      <c r="BM212" s="683"/>
      <c r="BN212" s="683"/>
      <c r="BO212" s="683"/>
      <c r="BP212" s="683"/>
      <c r="BQ212" s="683"/>
      <c r="BR212" s="683"/>
      <c r="BS212" s="683"/>
      <c r="BT212" s="683"/>
      <c r="BU212" s="683"/>
      <c r="BV212" s="683"/>
      <c r="BW212" s="683"/>
      <c r="BX212" s="683"/>
      <c r="BY212" s="683"/>
      <c r="BZ212" s="683"/>
      <c r="CA212" s="683"/>
      <c r="CB212" s="683"/>
      <c r="CC212" s="683"/>
      <c r="CD212" s="683"/>
      <c r="CE212" s="683"/>
      <c r="CF212" s="683"/>
      <c r="CG212" s="683"/>
      <c r="CH212" s="683"/>
      <c r="CI212" s="683"/>
      <c r="CJ212" s="683"/>
      <c r="CK212" s="683"/>
      <c r="CL212" s="683"/>
      <c r="CM212" s="683"/>
      <c r="CN212" s="683"/>
      <c r="CO212" s="683"/>
      <c r="CP212" s="684"/>
      <c r="CZ212" s="491"/>
      <c r="DA212" s="491"/>
      <c r="DB212" s="491"/>
      <c r="DC212" s="491"/>
      <c r="DD212" s="491"/>
      <c r="DE212" s="491"/>
      <c r="DF212" s="491"/>
      <c r="DG212" s="491"/>
      <c r="DH212" s="491"/>
      <c r="DI212" s="491"/>
      <c r="DJ212" s="491"/>
      <c r="DK212" s="491"/>
      <c r="DL212" s="491"/>
      <c r="DM212" s="491"/>
      <c r="DN212" s="491"/>
      <c r="DO212" s="491"/>
      <c r="DP212" s="491"/>
      <c r="DQ212" s="491"/>
      <c r="DR212" s="491"/>
      <c r="DS212" s="491"/>
      <c r="DT212" s="491"/>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c r="EP212" s="491"/>
      <c r="EQ212" s="491"/>
      <c r="ER212" s="491"/>
      <c r="ES212" s="491"/>
      <c r="ET212" s="491"/>
      <c r="EU212" s="491"/>
      <c r="EV212" s="491"/>
      <c r="EW212" s="491"/>
      <c r="EX212" s="491"/>
      <c r="EY212" s="491"/>
      <c r="EZ212" s="491"/>
      <c r="FA212" s="491"/>
      <c r="FB212" s="491"/>
      <c r="FC212" s="491"/>
      <c r="FD212" s="491"/>
      <c r="FE212" s="491"/>
      <c r="FF212" s="491"/>
      <c r="FG212" s="491"/>
      <c r="FH212" s="491"/>
      <c r="FI212" s="491"/>
      <c r="FJ212" s="491"/>
      <c r="FK212" s="491"/>
      <c r="FL212" s="491"/>
      <c r="FM212" s="491"/>
      <c r="FN212" s="491"/>
      <c r="FO212" s="491"/>
      <c r="FP212" s="491"/>
      <c r="FQ212" s="491"/>
      <c r="FR212" s="491"/>
      <c r="FS212" s="491"/>
      <c r="FT212" s="491"/>
      <c r="FU212" s="491"/>
      <c r="FV212" s="491"/>
      <c r="FW212" s="491"/>
      <c r="FX212" s="491"/>
      <c r="FY212" s="491"/>
      <c r="FZ212" s="491"/>
      <c r="GA212" s="491"/>
      <c r="GB212" s="491"/>
      <c r="GC212" s="491"/>
      <c r="GD212" s="491"/>
      <c r="GE212" s="491"/>
      <c r="GF212" s="491"/>
      <c r="GG212" s="491"/>
      <c r="GH212" s="491"/>
      <c r="GI212" s="491"/>
      <c r="GJ212" s="491"/>
      <c r="GK212" s="491"/>
      <c r="GL212" s="491"/>
    </row>
    <row r="213" spans="4:194" ht="3" customHeight="1">
      <c r="D213" s="647"/>
      <c r="E213" s="648"/>
      <c r="F213" s="649"/>
      <c r="G213" s="647"/>
      <c r="H213" s="648"/>
      <c r="I213" s="648"/>
      <c r="J213" s="648"/>
      <c r="K213" s="648"/>
      <c r="L213" s="648"/>
      <c r="M213" s="649"/>
      <c r="N213" s="682"/>
      <c r="O213" s="683"/>
      <c r="P213" s="683"/>
      <c r="Q213" s="683"/>
      <c r="R213" s="683"/>
      <c r="S213" s="683"/>
      <c r="T213" s="683"/>
      <c r="U213" s="683"/>
      <c r="V213" s="683"/>
      <c r="W213" s="683"/>
      <c r="X213" s="683"/>
      <c r="Y213" s="683"/>
      <c r="Z213" s="683"/>
      <c r="AA213" s="683"/>
      <c r="AB213" s="683"/>
      <c r="AC213" s="683"/>
      <c r="AD213" s="683"/>
      <c r="AE213" s="683"/>
      <c r="AF213" s="683"/>
      <c r="AG213" s="683"/>
      <c r="AH213" s="683"/>
      <c r="AI213" s="683"/>
      <c r="AJ213" s="683"/>
      <c r="AK213" s="683"/>
      <c r="AL213" s="683"/>
      <c r="AM213" s="683"/>
      <c r="AN213" s="683"/>
      <c r="AO213" s="683"/>
      <c r="AP213" s="683"/>
      <c r="AQ213" s="683"/>
      <c r="AR213" s="683"/>
      <c r="AS213" s="683"/>
      <c r="AT213" s="683"/>
      <c r="AU213" s="684"/>
      <c r="AV213" s="688"/>
      <c r="AW213" s="689"/>
      <c r="AX213" s="690"/>
      <c r="AY213" s="647"/>
      <c r="AZ213" s="648"/>
      <c r="BA213" s="648"/>
      <c r="BB213" s="648"/>
      <c r="BC213" s="648"/>
      <c r="BD213" s="648"/>
      <c r="BE213" s="648"/>
      <c r="BF213" s="648"/>
      <c r="BG213" s="649"/>
      <c r="BH213" s="682"/>
      <c r="BI213" s="683"/>
      <c r="BJ213" s="683"/>
      <c r="BK213" s="683"/>
      <c r="BL213" s="683"/>
      <c r="BM213" s="683"/>
      <c r="BN213" s="683"/>
      <c r="BO213" s="683"/>
      <c r="BP213" s="683"/>
      <c r="BQ213" s="683"/>
      <c r="BR213" s="683"/>
      <c r="BS213" s="683"/>
      <c r="BT213" s="683"/>
      <c r="BU213" s="683"/>
      <c r="BV213" s="683"/>
      <c r="BW213" s="683"/>
      <c r="BX213" s="683"/>
      <c r="BY213" s="683"/>
      <c r="BZ213" s="683"/>
      <c r="CA213" s="683"/>
      <c r="CB213" s="683"/>
      <c r="CC213" s="683"/>
      <c r="CD213" s="683"/>
      <c r="CE213" s="683"/>
      <c r="CF213" s="683"/>
      <c r="CG213" s="683"/>
      <c r="CH213" s="683"/>
      <c r="CI213" s="683"/>
      <c r="CJ213" s="683"/>
      <c r="CK213" s="683"/>
      <c r="CL213" s="683"/>
      <c r="CM213" s="683"/>
      <c r="CN213" s="683"/>
      <c r="CO213" s="683"/>
      <c r="CP213" s="684"/>
      <c r="CZ213" s="491"/>
      <c r="DA213" s="491"/>
      <c r="DB213" s="491"/>
      <c r="DC213" s="491"/>
      <c r="DD213" s="491"/>
      <c r="DE213" s="491"/>
      <c r="DF213" s="491"/>
      <c r="DG213" s="491"/>
      <c r="DH213" s="491"/>
      <c r="DI213" s="491"/>
      <c r="DJ213" s="491"/>
      <c r="DK213" s="491"/>
      <c r="DL213" s="491"/>
      <c r="DM213" s="491"/>
      <c r="DN213" s="491"/>
      <c r="DO213" s="491"/>
      <c r="DP213" s="491"/>
      <c r="DQ213" s="491"/>
      <c r="DR213" s="491"/>
      <c r="DS213" s="491"/>
      <c r="DT213" s="491"/>
      <c r="DU213" s="491"/>
      <c r="DV213" s="491"/>
      <c r="DW213" s="491"/>
      <c r="DX213" s="491"/>
      <c r="DY213" s="491"/>
      <c r="DZ213" s="491"/>
      <c r="EA213" s="491"/>
      <c r="EB213" s="491"/>
      <c r="EC213" s="491"/>
      <c r="ED213" s="491"/>
      <c r="EE213" s="491"/>
      <c r="EF213" s="491"/>
      <c r="EG213" s="491"/>
      <c r="EH213" s="491"/>
      <c r="EI213" s="491"/>
      <c r="EJ213" s="491"/>
      <c r="EK213" s="491"/>
      <c r="EL213" s="491"/>
      <c r="EM213" s="491"/>
      <c r="EN213" s="491"/>
      <c r="EO213" s="491"/>
      <c r="EP213" s="491"/>
      <c r="EQ213" s="491"/>
      <c r="ER213" s="491"/>
      <c r="ES213" s="491"/>
      <c r="ET213" s="491"/>
      <c r="EU213" s="491"/>
      <c r="EV213" s="491"/>
      <c r="EW213" s="491"/>
      <c r="EX213" s="491"/>
      <c r="EY213" s="491"/>
      <c r="EZ213" s="491"/>
      <c r="FA213" s="491"/>
      <c r="FB213" s="491"/>
      <c r="FC213" s="491"/>
      <c r="FD213" s="491"/>
      <c r="FE213" s="491"/>
      <c r="FF213" s="491"/>
      <c r="FG213" s="491"/>
      <c r="FH213" s="491"/>
      <c r="FI213" s="491"/>
      <c r="FJ213" s="491"/>
      <c r="FK213" s="491"/>
      <c r="FL213" s="491"/>
      <c r="FM213" s="491"/>
      <c r="FN213" s="491"/>
      <c r="FO213" s="491"/>
      <c r="FP213" s="491"/>
      <c r="FQ213" s="491"/>
      <c r="FR213" s="491"/>
      <c r="FS213" s="491"/>
      <c r="FT213" s="491"/>
      <c r="FU213" s="491"/>
      <c r="FV213" s="491"/>
      <c r="FW213" s="491"/>
      <c r="FX213" s="491"/>
      <c r="FY213" s="491"/>
      <c r="FZ213" s="491"/>
      <c r="GA213" s="491"/>
      <c r="GB213" s="491"/>
      <c r="GC213" s="491"/>
      <c r="GD213" s="491"/>
      <c r="GE213" s="491"/>
      <c r="GF213" s="491"/>
      <c r="GG213" s="491"/>
      <c r="GH213" s="491"/>
      <c r="GI213" s="491"/>
      <c r="GJ213" s="491"/>
      <c r="GK213" s="491"/>
      <c r="GL213" s="491"/>
    </row>
    <row r="214" spans="4:194" ht="3" customHeight="1">
      <c r="D214" s="647"/>
      <c r="E214" s="648"/>
      <c r="F214" s="649"/>
      <c r="G214" s="650"/>
      <c r="H214" s="651"/>
      <c r="I214" s="651"/>
      <c r="J214" s="651"/>
      <c r="K214" s="651"/>
      <c r="L214" s="651"/>
      <c r="M214" s="652"/>
      <c r="N214" s="685"/>
      <c r="O214" s="686"/>
      <c r="P214" s="686"/>
      <c r="Q214" s="686"/>
      <c r="R214" s="686"/>
      <c r="S214" s="686"/>
      <c r="T214" s="686"/>
      <c r="U214" s="686"/>
      <c r="V214" s="686"/>
      <c r="W214" s="686"/>
      <c r="X214" s="686"/>
      <c r="Y214" s="686"/>
      <c r="Z214" s="686"/>
      <c r="AA214" s="686"/>
      <c r="AB214" s="686"/>
      <c r="AC214" s="686"/>
      <c r="AD214" s="686"/>
      <c r="AE214" s="686"/>
      <c r="AF214" s="686"/>
      <c r="AG214" s="686"/>
      <c r="AH214" s="686"/>
      <c r="AI214" s="686"/>
      <c r="AJ214" s="686"/>
      <c r="AK214" s="686"/>
      <c r="AL214" s="686"/>
      <c r="AM214" s="686"/>
      <c r="AN214" s="686"/>
      <c r="AO214" s="686"/>
      <c r="AP214" s="686"/>
      <c r="AQ214" s="686"/>
      <c r="AR214" s="686"/>
      <c r="AS214" s="686"/>
      <c r="AT214" s="686"/>
      <c r="AU214" s="687"/>
      <c r="AV214" s="688"/>
      <c r="AW214" s="689"/>
      <c r="AX214" s="690"/>
      <c r="AY214" s="650"/>
      <c r="AZ214" s="651"/>
      <c r="BA214" s="651"/>
      <c r="BB214" s="651"/>
      <c r="BC214" s="651"/>
      <c r="BD214" s="651"/>
      <c r="BE214" s="651"/>
      <c r="BF214" s="651"/>
      <c r="BG214" s="652"/>
      <c r="BH214" s="685"/>
      <c r="BI214" s="686"/>
      <c r="BJ214" s="686"/>
      <c r="BK214" s="686"/>
      <c r="BL214" s="686"/>
      <c r="BM214" s="686"/>
      <c r="BN214" s="686"/>
      <c r="BO214" s="686"/>
      <c r="BP214" s="686"/>
      <c r="BQ214" s="686"/>
      <c r="BR214" s="686"/>
      <c r="BS214" s="686"/>
      <c r="BT214" s="686"/>
      <c r="BU214" s="686"/>
      <c r="BV214" s="686"/>
      <c r="BW214" s="686"/>
      <c r="BX214" s="686"/>
      <c r="BY214" s="686"/>
      <c r="BZ214" s="686"/>
      <c r="CA214" s="686"/>
      <c r="CB214" s="686"/>
      <c r="CC214" s="686"/>
      <c r="CD214" s="686"/>
      <c r="CE214" s="686"/>
      <c r="CF214" s="686"/>
      <c r="CG214" s="686"/>
      <c r="CH214" s="686"/>
      <c r="CI214" s="686"/>
      <c r="CJ214" s="686"/>
      <c r="CK214" s="686"/>
      <c r="CL214" s="686"/>
      <c r="CM214" s="686"/>
      <c r="CN214" s="686"/>
      <c r="CO214" s="686"/>
      <c r="CP214" s="687"/>
      <c r="CZ214" s="491"/>
      <c r="DA214" s="491"/>
      <c r="DB214" s="491"/>
      <c r="DC214" s="491"/>
      <c r="DD214" s="491"/>
      <c r="DE214" s="491"/>
      <c r="DF214" s="491"/>
      <c r="DG214" s="491"/>
      <c r="DH214" s="491"/>
      <c r="DI214" s="491"/>
      <c r="DJ214" s="491"/>
      <c r="DK214" s="491"/>
      <c r="DL214" s="491"/>
      <c r="DM214" s="491"/>
      <c r="DN214" s="491"/>
      <c r="DO214" s="491"/>
      <c r="DP214" s="491"/>
      <c r="DQ214" s="491"/>
      <c r="DR214" s="491"/>
      <c r="DS214" s="491"/>
      <c r="DT214" s="491"/>
      <c r="DU214" s="491"/>
      <c r="DV214" s="491"/>
      <c r="DW214" s="491"/>
      <c r="DX214" s="491"/>
      <c r="DY214" s="491"/>
      <c r="DZ214" s="491"/>
      <c r="EA214" s="491"/>
      <c r="EB214" s="491"/>
      <c r="EC214" s="491"/>
      <c r="ED214" s="491"/>
      <c r="EE214" s="491"/>
      <c r="EF214" s="491"/>
      <c r="EG214" s="491"/>
      <c r="EH214" s="491"/>
      <c r="EI214" s="491"/>
      <c r="EJ214" s="491"/>
      <c r="EK214" s="491"/>
      <c r="EL214" s="491"/>
      <c r="EM214" s="491"/>
      <c r="EN214" s="491"/>
      <c r="EO214" s="491"/>
      <c r="EP214" s="491"/>
      <c r="EQ214" s="491"/>
      <c r="ER214" s="491"/>
      <c r="ES214" s="491"/>
      <c r="ET214" s="491"/>
      <c r="EU214" s="491"/>
      <c r="EV214" s="491"/>
      <c r="EW214" s="491"/>
      <c r="EX214" s="491"/>
      <c r="EY214" s="491"/>
      <c r="EZ214" s="491"/>
      <c r="FA214" s="491"/>
      <c r="FB214" s="491"/>
      <c r="FC214" s="491"/>
      <c r="FD214" s="491"/>
      <c r="FE214" s="491"/>
      <c r="FF214" s="491"/>
      <c r="FG214" s="491"/>
      <c r="FH214" s="491"/>
      <c r="FI214" s="491"/>
      <c r="FJ214" s="491"/>
      <c r="FK214" s="491"/>
      <c r="FL214" s="491"/>
      <c r="FM214" s="491"/>
      <c r="FN214" s="491"/>
      <c r="FO214" s="491"/>
      <c r="FP214" s="491"/>
      <c r="FQ214" s="491"/>
      <c r="FR214" s="491"/>
      <c r="FS214" s="491"/>
      <c r="FT214" s="491"/>
      <c r="FU214" s="491"/>
      <c r="FV214" s="491"/>
      <c r="FW214" s="491"/>
      <c r="FX214" s="491"/>
      <c r="FY214" s="491"/>
      <c r="FZ214" s="491"/>
      <c r="GA214" s="491"/>
      <c r="GB214" s="491"/>
      <c r="GC214" s="491"/>
      <c r="GD214" s="491"/>
      <c r="GE214" s="491"/>
      <c r="GF214" s="491"/>
      <c r="GG214" s="491"/>
      <c r="GH214" s="491"/>
      <c r="GI214" s="491"/>
      <c r="GJ214" s="491"/>
      <c r="GK214" s="491"/>
      <c r="GL214" s="491"/>
    </row>
    <row r="215" spans="4:194" ht="3" customHeight="1">
      <c r="D215" s="647"/>
      <c r="E215" s="648"/>
      <c r="F215" s="649"/>
      <c r="G215" s="644" t="s">
        <v>251</v>
      </c>
      <c r="H215" s="645"/>
      <c r="I215" s="645"/>
      <c r="J215" s="645"/>
      <c r="K215" s="645"/>
      <c r="L215" s="645"/>
      <c r="M215" s="646"/>
      <c r="N215" s="679"/>
      <c r="O215" s="680"/>
      <c r="P215" s="680"/>
      <c r="Q215" s="680"/>
      <c r="R215" s="680"/>
      <c r="S215" s="680"/>
      <c r="T215" s="680"/>
      <c r="U215" s="680"/>
      <c r="V215" s="680"/>
      <c r="W215" s="680"/>
      <c r="X215" s="680"/>
      <c r="Y215" s="680"/>
      <c r="Z215" s="680"/>
      <c r="AA215" s="680"/>
      <c r="AB215" s="680"/>
      <c r="AC215" s="680"/>
      <c r="AD215" s="680"/>
      <c r="AE215" s="680"/>
      <c r="AF215" s="680"/>
      <c r="AG215" s="680"/>
      <c r="AH215" s="680"/>
      <c r="AI215" s="680"/>
      <c r="AJ215" s="680"/>
      <c r="AK215" s="680"/>
      <c r="AL215" s="680"/>
      <c r="AM215" s="680"/>
      <c r="AN215" s="680"/>
      <c r="AO215" s="680"/>
      <c r="AP215" s="680"/>
      <c r="AQ215" s="680"/>
      <c r="AR215" s="680"/>
      <c r="AS215" s="680"/>
      <c r="AT215" s="680"/>
      <c r="AU215" s="681"/>
      <c r="AV215" s="688"/>
      <c r="AW215" s="689"/>
      <c r="AX215" s="690"/>
      <c r="AY215" s="644" t="s">
        <v>251</v>
      </c>
      <c r="AZ215" s="645"/>
      <c r="BA215" s="645"/>
      <c r="BB215" s="645"/>
      <c r="BC215" s="645"/>
      <c r="BD215" s="645"/>
      <c r="BE215" s="645"/>
      <c r="BF215" s="645"/>
      <c r="BG215" s="646"/>
      <c r="BH215" s="679"/>
      <c r="BI215" s="680"/>
      <c r="BJ215" s="680"/>
      <c r="BK215" s="680"/>
      <c r="BL215" s="680"/>
      <c r="BM215" s="680"/>
      <c r="BN215" s="680"/>
      <c r="BO215" s="680"/>
      <c r="BP215" s="680"/>
      <c r="BQ215" s="680"/>
      <c r="BR215" s="680"/>
      <c r="BS215" s="680"/>
      <c r="BT215" s="680"/>
      <c r="BU215" s="680"/>
      <c r="BV215" s="680"/>
      <c r="BW215" s="680"/>
      <c r="BX215" s="680"/>
      <c r="BY215" s="680"/>
      <c r="BZ215" s="680"/>
      <c r="CA215" s="680"/>
      <c r="CB215" s="680"/>
      <c r="CC215" s="680"/>
      <c r="CD215" s="680"/>
      <c r="CE215" s="680"/>
      <c r="CF215" s="680"/>
      <c r="CG215" s="680"/>
      <c r="CH215" s="680"/>
      <c r="CI215" s="680"/>
      <c r="CJ215" s="680"/>
      <c r="CK215" s="680"/>
      <c r="CL215" s="680"/>
      <c r="CM215" s="680"/>
      <c r="CN215" s="680"/>
      <c r="CO215" s="680"/>
      <c r="CP215" s="681"/>
      <c r="CZ215" s="491"/>
      <c r="DA215" s="491"/>
      <c r="DB215" s="491"/>
      <c r="DC215" s="491"/>
      <c r="DD215" s="491"/>
      <c r="DE215" s="491"/>
      <c r="DF215" s="491"/>
      <c r="DG215" s="491"/>
      <c r="DH215" s="491"/>
      <c r="DI215" s="491"/>
      <c r="DJ215" s="491"/>
      <c r="DK215" s="491"/>
      <c r="DL215" s="491"/>
      <c r="DM215" s="491"/>
      <c r="DN215" s="491"/>
      <c r="DO215" s="491"/>
      <c r="DP215" s="491"/>
      <c r="DQ215" s="491"/>
      <c r="DR215" s="491"/>
      <c r="DS215" s="491"/>
      <c r="DT215" s="491"/>
      <c r="DU215" s="491"/>
      <c r="DV215" s="491"/>
      <c r="DW215" s="491"/>
      <c r="DX215" s="491"/>
      <c r="DY215" s="491"/>
      <c r="DZ215" s="491"/>
      <c r="EA215" s="491"/>
      <c r="EB215" s="491"/>
      <c r="EC215" s="491"/>
      <c r="ED215" s="491"/>
      <c r="EE215" s="491"/>
      <c r="EF215" s="491"/>
      <c r="EG215" s="491"/>
      <c r="EH215" s="491"/>
      <c r="EI215" s="491"/>
      <c r="EJ215" s="491"/>
      <c r="EK215" s="491"/>
      <c r="EL215" s="491"/>
      <c r="EM215" s="491"/>
      <c r="EN215" s="491"/>
      <c r="EO215" s="491"/>
      <c r="EP215" s="491"/>
      <c r="EQ215" s="491"/>
      <c r="ER215" s="491"/>
      <c r="ES215" s="491"/>
      <c r="ET215" s="491"/>
      <c r="EU215" s="491"/>
      <c r="EV215" s="491"/>
      <c r="EW215" s="491"/>
      <c r="EX215" s="491"/>
      <c r="EY215" s="491"/>
      <c r="EZ215" s="491"/>
      <c r="FA215" s="491"/>
      <c r="FB215" s="491"/>
      <c r="FC215" s="491"/>
      <c r="FD215" s="491"/>
      <c r="FE215" s="491"/>
      <c r="FF215" s="491"/>
      <c r="FG215" s="491"/>
      <c r="FH215" s="491"/>
      <c r="FI215" s="491"/>
      <c r="FJ215" s="491"/>
      <c r="FK215" s="491"/>
      <c r="FL215" s="491"/>
      <c r="FM215" s="491"/>
      <c r="FN215" s="491"/>
      <c r="FO215" s="491"/>
      <c r="FP215" s="491"/>
      <c r="FQ215" s="491"/>
      <c r="FR215" s="491"/>
      <c r="FS215" s="491"/>
      <c r="FT215" s="491"/>
      <c r="FU215" s="491"/>
      <c r="FV215" s="491"/>
      <c r="FW215" s="491"/>
      <c r="FX215" s="491"/>
      <c r="FY215" s="491"/>
      <c r="FZ215" s="491"/>
      <c r="GA215" s="491"/>
      <c r="GB215" s="491"/>
      <c r="GC215" s="491"/>
      <c r="GD215" s="491"/>
      <c r="GE215" s="491"/>
      <c r="GF215" s="491"/>
      <c r="GG215" s="491"/>
      <c r="GH215" s="491"/>
      <c r="GI215" s="491"/>
      <c r="GJ215" s="491"/>
      <c r="GK215" s="491"/>
      <c r="GL215" s="491"/>
    </row>
    <row r="216" spans="4:194" ht="3" customHeight="1">
      <c r="D216" s="647"/>
      <c r="E216" s="648"/>
      <c r="F216" s="649"/>
      <c r="G216" s="647"/>
      <c r="H216" s="648"/>
      <c r="I216" s="648"/>
      <c r="J216" s="648"/>
      <c r="K216" s="648"/>
      <c r="L216" s="648"/>
      <c r="M216" s="649"/>
      <c r="N216" s="682"/>
      <c r="O216" s="683"/>
      <c r="P216" s="683"/>
      <c r="Q216" s="683"/>
      <c r="R216" s="683"/>
      <c r="S216" s="683"/>
      <c r="T216" s="683"/>
      <c r="U216" s="683"/>
      <c r="V216" s="683"/>
      <c r="W216" s="683"/>
      <c r="X216" s="683"/>
      <c r="Y216" s="683"/>
      <c r="Z216" s="683"/>
      <c r="AA216" s="683"/>
      <c r="AB216" s="683"/>
      <c r="AC216" s="683"/>
      <c r="AD216" s="683"/>
      <c r="AE216" s="683"/>
      <c r="AF216" s="683"/>
      <c r="AG216" s="683"/>
      <c r="AH216" s="683"/>
      <c r="AI216" s="683"/>
      <c r="AJ216" s="683"/>
      <c r="AK216" s="683"/>
      <c r="AL216" s="683"/>
      <c r="AM216" s="683"/>
      <c r="AN216" s="683"/>
      <c r="AO216" s="683"/>
      <c r="AP216" s="683"/>
      <c r="AQ216" s="683"/>
      <c r="AR216" s="683"/>
      <c r="AS216" s="683"/>
      <c r="AT216" s="683"/>
      <c r="AU216" s="684"/>
      <c r="AV216" s="688"/>
      <c r="AW216" s="689"/>
      <c r="AX216" s="690"/>
      <c r="AY216" s="647"/>
      <c r="AZ216" s="648"/>
      <c r="BA216" s="648"/>
      <c r="BB216" s="648"/>
      <c r="BC216" s="648"/>
      <c r="BD216" s="648"/>
      <c r="BE216" s="648"/>
      <c r="BF216" s="648"/>
      <c r="BG216" s="649"/>
      <c r="BH216" s="682"/>
      <c r="BI216" s="683"/>
      <c r="BJ216" s="683"/>
      <c r="BK216" s="683"/>
      <c r="BL216" s="683"/>
      <c r="BM216" s="683"/>
      <c r="BN216" s="683"/>
      <c r="BO216" s="683"/>
      <c r="BP216" s="683"/>
      <c r="BQ216" s="683"/>
      <c r="BR216" s="683"/>
      <c r="BS216" s="683"/>
      <c r="BT216" s="683"/>
      <c r="BU216" s="683"/>
      <c r="BV216" s="683"/>
      <c r="BW216" s="683"/>
      <c r="BX216" s="683"/>
      <c r="BY216" s="683"/>
      <c r="BZ216" s="683"/>
      <c r="CA216" s="683"/>
      <c r="CB216" s="683"/>
      <c r="CC216" s="683"/>
      <c r="CD216" s="683"/>
      <c r="CE216" s="683"/>
      <c r="CF216" s="683"/>
      <c r="CG216" s="683"/>
      <c r="CH216" s="683"/>
      <c r="CI216" s="683"/>
      <c r="CJ216" s="683"/>
      <c r="CK216" s="683"/>
      <c r="CL216" s="683"/>
      <c r="CM216" s="683"/>
      <c r="CN216" s="683"/>
      <c r="CO216" s="683"/>
      <c r="CP216" s="684"/>
      <c r="CZ216" s="491"/>
      <c r="DA216" s="491"/>
      <c r="DB216" s="491"/>
      <c r="DC216" s="491"/>
      <c r="DD216" s="491"/>
      <c r="DE216" s="491"/>
      <c r="DF216" s="491"/>
      <c r="DG216" s="491"/>
      <c r="DH216" s="491"/>
      <c r="DI216" s="491"/>
      <c r="DJ216" s="491"/>
      <c r="DK216" s="491"/>
      <c r="DL216" s="491"/>
      <c r="DM216" s="491"/>
      <c r="DN216" s="491"/>
      <c r="DO216" s="491"/>
      <c r="DP216" s="491"/>
      <c r="DQ216" s="491"/>
      <c r="DR216" s="491"/>
      <c r="DS216" s="491"/>
      <c r="DT216" s="491"/>
      <c r="DU216" s="491"/>
      <c r="DV216" s="491"/>
      <c r="DW216" s="491"/>
      <c r="DX216" s="491"/>
      <c r="DY216" s="491"/>
      <c r="DZ216" s="491"/>
      <c r="EA216" s="491"/>
      <c r="EB216" s="491"/>
      <c r="EC216" s="491"/>
      <c r="ED216" s="491"/>
      <c r="EE216" s="491"/>
      <c r="EF216" s="491"/>
      <c r="EG216" s="491"/>
      <c r="EH216" s="491"/>
      <c r="EI216" s="491"/>
      <c r="EJ216" s="491"/>
      <c r="EK216" s="491"/>
      <c r="EL216" s="491"/>
      <c r="EM216" s="491"/>
      <c r="EN216" s="491"/>
      <c r="EO216" s="491"/>
      <c r="EP216" s="491"/>
      <c r="EQ216" s="491"/>
      <c r="ER216" s="491"/>
      <c r="ES216" s="491"/>
      <c r="ET216" s="491"/>
      <c r="EU216" s="491"/>
      <c r="EV216" s="491"/>
      <c r="EW216" s="491"/>
      <c r="EX216" s="491"/>
      <c r="EY216" s="491"/>
      <c r="EZ216" s="491"/>
      <c r="FA216" s="491"/>
      <c r="FB216" s="491"/>
      <c r="FC216" s="491"/>
      <c r="FD216" s="491"/>
      <c r="FE216" s="491"/>
      <c r="FF216" s="491"/>
      <c r="FG216" s="491"/>
      <c r="FH216" s="491"/>
      <c r="FI216" s="491"/>
      <c r="FJ216" s="491"/>
      <c r="FK216" s="491"/>
      <c r="FL216" s="491"/>
      <c r="FM216" s="491"/>
      <c r="FN216" s="491"/>
      <c r="FO216" s="491"/>
      <c r="FP216" s="491"/>
      <c r="FQ216" s="491"/>
      <c r="FR216" s="491"/>
      <c r="FS216" s="491"/>
      <c r="FT216" s="491"/>
      <c r="FU216" s="491"/>
      <c r="FV216" s="491"/>
      <c r="FW216" s="491"/>
      <c r="FX216" s="491"/>
      <c r="FY216" s="491"/>
      <c r="FZ216" s="491"/>
      <c r="GA216" s="491"/>
      <c r="GB216" s="491"/>
      <c r="GC216" s="491"/>
      <c r="GD216" s="491"/>
      <c r="GE216" s="491"/>
      <c r="GF216" s="491"/>
      <c r="GG216" s="491"/>
      <c r="GH216" s="491"/>
      <c r="GI216" s="491"/>
      <c r="GJ216" s="491"/>
      <c r="GK216" s="491"/>
      <c r="GL216" s="491"/>
    </row>
    <row r="217" spans="4:194" ht="3" customHeight="1">
      <c r="D217" s="647"/>
      <c r="E217" s="648"/>
      <c r="F217" s="649"/>
      <c r="G217" s="647"/>
      <c r="H217" s="648"/>
      <c r="I217" s="648"/>
      <c r="J217" s="648"/>
      <c r="K217" s="648"/>
      <c r="L217" s="648"/>
      <c r="M217" s="649"/>
      <c r="N217" s="682"/>
      <c r="O217" s="683"/>
      <c r="P217" s="683"/>
      <c r="Q217" s="683"/>
      <c r="R217" s="683"/>
      <c r="S217" s="683"/>
      <c r="T217" s="683"/>
      <c r="U217" s="683"/>
      <c r="V217" s="683"/>
      <c r="W217" s="683"/>
      <c r="X217" s="683"/>
      <c r="Y217" s="683"/>
      <c r="Z217" s="683"/>
      <c r="AA217" s="683"/>
      <c r="AB217" s="683"/>
      <c r="AC217" s="683"/>
      <c r="AD217" s="683"/>
      <c r="AE217" s="683"/>
      <c r="AF217" s="683"/>
      <c r="AG217" s="683"/>
      <c r="AH217" s="683"/>
      <c r="AI217" s="683"/>
      <c r="AJ217" s="683"/>
      <c r="AK217" s="683"/>
      <c r="AL217" s="683"/>
      <c r="AM217" s="683"/>
      <c r="AN217" s="683"/>
      <c r="AO217" s="683"/>
      <c r="AP217" s="683"/>
      <c r="AQ217" s="683"/>
      <c r="AR217" s="683"/>
      <c r="AS217" s="683"/>
      <c r="AT217" s="683"/>
      <c r="AU217" s="684"/>
      <c r="AV217" s="688"/>
      <c r="AW217" s="689"/>
      <c r="AX217" s="690"/>
      <c r="AY217" s="647"/>
      <c r="AZ217" s="648"/>
      <c r="BA217" s="648"/>
      <c r="BB217" s="648"/>
      <c r="BC217" s="648"/>
      <c r="BD217" s="648"/>
      <c r="BE217" s="648"/>
      <c r="BF217" s="648"/>
      <c r="BG217" s="649"/>
      <c r="BH217" s="682"/>
      <c r="BI217" s="683"/>
      <c r="BJ217" s="683"/>
      <c r="BK217" s="683"/>
      <c r="BL217" s="683"/>
      <c r="BM217" s="683"/>
      <c r="BN217" s="683"/>
      <c r="BO217" s="683"/>
      <c r="BP217" s="683"/>
      <c r="BQ217" s="683"/>
      <c r="BR217" s="683"/>
      <c r="BS217" s="683"/>
      <c r="BT217" s="683"/>
      <c r="BU217" s="683"/>
      <c r="BV217" s="683"/>
      <c r="BW217" s="683"/>
      <c r="BX217" s="683"/>
      <c r="BY217" s="683"/>
      <c r="BZ217" s="683"/>
      <c r="CA217" s="683"/>
      <c r="CB217" s="683"/>
      <c r="CC217" s="683"/>
      <c r="CD217" s="683"/>
      <c r="CE217" s="683"/>
      <c r="CF217" s="683"/>
      <c r="CG217" s="683"/>
      <c r="CH217" s="683"/>
      <c r="CI217" s="683"/>
      <c r="CJ217" s="683"/>
      <c r="CK217" s="683"/>
      <c r="CL217" s="683"/>
      <c r="CM217" s="683"/>
      <c r="CN217" s="683"/>
      <c r="CO217" s="683"/>
      <c r="CP217" s="684"/>
      <c r="CZ217" s="491"/>
      <c r="DA217" s="491"/>
      <c r="DB217" s="491"/>
      <c r="DC217" s="491"/>
      <c r="DD217" s="491"/>
      <c r="DE217" s="491"/>
      <c r="DF217" s="491"/>
      <c r="DG217" s="491"/>
      <c r="DH217" s="491"/>
      <c r="DI217" s="491"/>
      <c r="DJ217" s="491"/>
      <c r="DK217" s="491"/>
      <c r="DL217" s="491"/>
      <c r="DM217" s="491"/>
      <c r="DN217" s="491"/>
      <c r="DO217" s="491"/>
      <c r="DP217" s="491"/>
      <c r="DQ217" s="491"/>
      <c r="DR217" s="491"/>
      <c r="DS217" s="491"/>
      <c r="DT217" s="491"/>
      <c r="DU217" s="491"/>
      <c r="DV217" s="491"/>
      <c r="DW217" s="491"/>
      <c r="DX217" s="491"/>
      <c r="DY217" s="491"/>
      <c r="DZ217" s="491"/>
      <c r="EA217" s="491"/>
      <c r="EB217" s="491"/>
      <c r="EC217" s="491"/>
      <c r="ED217" s="491"/>
      <c r="EE217" s="491"/>
      <c r="EF217" s="491"/>
      <c r="EG217" s="491"/>
      <c r="EH217" s="491"/>
      <c r="EI217" s="491"/>
      <c r="EJ217" s="491"/>
      <c r="EK217" s="491"/>
      <c r="EL217" s="491"/>
      <c r="EM217" s="491"/>
      <c r="EN217" s="491"/>
      <c r="EO217" s="491"/>
      <c r="EP217" s="491"/>
      <c r="EQ217" s="491"/>
      <c r="ER217" s="491"/>
      <c r="ES217" s="491"/>
      <c r="ET217" s="491"/>
      <c r="EU217" s="491"/>
      <c r="EV217" s="491"/>
      <c r="EW217" s="491"/>
      <c r="EX217" s="491"/>
      <c r="EY217" s="491"/>
      <c r="EZ217" s="491"/>
      <c r="FA217" s="491"/>
      <c r="FB217" s="491"/>
      <c r="FC217" s="491"/>
      <c r="FD217" s="491"/>
      <c r="FE217" s="491"/>
      <c r="FF217" s="491"/>
      <c r="FG217" s="491"/>
      <c r="FH217" s="491"/>
      <c r="FI217" s="491"/>
      <c r="FJ217" s="491"/>
      <c r="FK217" s="491"/>
      <c r="FL217" s="491"/>
      <c r="FM217" s="491"/>
      <c r="FN217" s="491"/>
      <c r="FO217" s="491"/>
      <c r="FP217" s="491"/>
      <c r="FQ217" s="491"/>
      <c r="FR217" s="491"/>
      <c r="FS217" s="491"/>
      <c r="FT217" s="491"/>
      <c r="FU217" s="491"/>
      <c r="FV217" s="491"/>
      <c r="FW217" s="491"/>
      <c r="FX217" s="491"/>
      <c r="FY217" s="491"/>
      <c r="FZ217" s="491"/>
      <c r="GA217" s="491"/>
      <c r="GB217" s="491"/>
      <c r="GC217" s="491"/>
      <c r="GD217" s="491"/>
      <c r="GE217" s="491"/>
      <c r="GF217" s="491"/>
      <c r="GG217" s="491"/>
      <c r="GH217" s="491"/>
      <c r="GI217" s="491"/>
      <c r="GJ217" s="491"/>
      <c r="GK217" s="491"/>
      <c r="GL217" s="491"/>
    </row>
    <row r="218" spans="4:194" ht="3" customHeight="1">
      <c r="D218" s="647"/>
      <c r="E218" s="648"/>
      <c r="F218" s="649"/>
      <c r="G218" s="647"/>
      <c r="H218" s="648"/>
      <c r="I218" s="648"/>
      <c r="J218" s="648"/>
      <c r="K218" s="648"/>
      <c r="L218" s="648"/>
      <c r="M218" s="649"/>
      <c r="N218" s="682"/>
      <c r="O218" s="683"/>
      <c r="P218" s="683"/>
      <c r="Q218" s="683"/>
      <c r="R218" s="683"/>
      <c r="S218" s="683"/>
      <c r="T218" s="683"/>
      <c r="U218" s="683"/>
      <c r="V218" s="683"/>
      <c r="W218" s="683"/>
      <c r="X218" s="683"/>
      <c r="Y218" s="683"/>
      <c r="Z218" s="683"/>
      <c r="AA218" s="683"/>
      <c r="AB218" s="683"/>
      <c r="AC218" s="683"/>
      <c r="AD218" s="683"/>
      <c r="AE218" s="683"/>
      <c r="AF218" s="683"/>
      <c r="AG218" s="683"/>
      <c r="AH218" s="683"/>
      <c r="AI218" s="683"/>
      <c r="AJ218" s="683"/>
      <c r="AK218" s="683"/>
      <c r="AL218" s="683"/>
      <c r="AM218" s="683"/>
      <c r="AN218" s="683"/>
      <c r="AO218" s="683"/>
      <c r="AP218" s="683"/>
      <c r="AQ218" s="683"/>
      <c r="AR218" s="683"/>
      <c r="AS218" s="683"/>
      <c r="AT218" s="683"/>
      <c r="AU218" s="684"/>
      <c r="AV218" s="688"/>
      <c r="AW218" s="689"/>
      <c r="AX218" s="690"/>
      <c r="AY218" s="647"/>
      <c r="AZ218" s="648"/>
      <c r="BA218" s="648"/>
      <c r="BB218" s="648"/>
      <c r="BC218" s="648"/>
      <c r="BD218" s="648"/>
      <c r="BE218" s="648"/>
      <c r="BF218" s="648"/>
      <c r="BG218" s="649"/>
      <c r="BH218" s="682"/>
      <c r="BI218" s="683"/>
      <c r="BJ218" s="683"/>
      <c r="BK218" s="683"/>
      <c r="BL218" s="683"/>
      <c r="BM218" s="683"/>
      <c r="BN218" s="683"/>
      <c r="BO218" s="683"/>
      <c r="BP218" s="683"/>
      <c r="BQ218" s="683"/>
      <c r="BR218" s="683"/>
      <c r="BS218" s="683"/>
      <c r="BT218" s="683"/>
      <c r="BU218" s="683"/>
      <c r="BV218" s="683"/>
      <c r="BW218" s="683"/>
      <c r="BX218" s="683"/>
      <c r="BY218" s="683"/>
      <c r="BZ218" s="683"/>
      <c r="CA218" s="683"/>
      <c r="CB218" s="683"/>
      <c r="CC218" s="683"/>
      <c r="CD218" s="683"/>
      <c r="CE218" s="683"/>
      <c r="CF218" s="683"/>
      <c r="CG218" s="683"/>
      <c r="CH218" s="683"/>
      <c r="CI218" s="683"/>
      <c r="CJ218" s="683"/>
      <c r="CK218" s="683"/>
      <c r="CL218" s="683"/>
      <c r="CM218" s="683"/>
      <c r="CN218" s="683"/>
      <c r="CO218" s="683"/>
      <c r="CP218" s="684"/>
      <c r="CZ218" s="491"/>
      <c r="DA218" s="491"/>
      <c r="DB218" s="491"/>
      <c r="DC218" s="491"/>
      <c r="DD218" s="491"/>
      <c r="DE218" s="491"/>
      <c r="DF218" s="491"/>
      <c r="DG218" s="491"/>
      <c r="DH218" s="491"/>
      <c r="DI218" s="491"/>
      <c r="DJ218" s="491"/>
      <c r="DK218" s="491"/>
      <c r="DL218" s="491"/>
      <c r="DM218" s="491"/>
      <c r="DN218" s="491"/>
      <c r="DO218" s="491"/>
      <c r="DP218" s="491"/>
      <c r="DQ218" s="491"/>
      <c r="DR218" s="491"/>
      <c r="DS218" s="491"/>
      <c r="DT218" s="491"/>
      <c r="DU218" s="491"/>
      <c r="DV218" s="491"/>
      <c r="DW218" s="491"/>
      <c r="DX218" s="491"/>
      <c r="DY218" s="491"/>
      <c r="DZ218" s="491"/>
      <c r="EA218" s="491"/>
      <c r="EB218" s="491"/>
      <c r="EC218" s="491"/>
      <c r="ED218" s="491"/>
      <c r="EE218" s="491"/>
      <c r="EF218" s="491"/>
      <c r="EG218" s="491"/>
      <c r="EH218" s="491"/>
      <c r="EI218" s="491"/>
      <c r="EJ218" s="491"/>
      <c r="EK218" s="491"/>
      <c r="EL218" s="491"/>
      <c r="EM218" s="491"/>
      <c r="EN218" s="491"/>
      <c r="EO218" s="491"/>
      <c r="EP218" s="491"/>
      <c r="EQ218" s="491"/>
      <c r="ER218" s="491"/>
      <c r="ES218" s="491"/>
      <c r="ET218" s="491"/>
      <c r="EU218" s="491"/>
      <c r="EV218" s="491"/>
      <c r="EW218" s="491"/>
      <c r="EX218" s="491"/>
      <c r="EY218" s="491"/>
      <c r="EZ218" s="491"/>
      <c r="FA218" s="491"/>
      <c r="FB218" s="491"/>
      <c r="FC218" s="491"/>
      <c r="FD218" s="491"/>
      <c r="FE218" s="491"/>
      <c r="FF218" s="491"/>
      <c r="FG218" s="491"/>
      <c r="FH218" s="491"/>
      <c r="FI218" s="491"/>
      <c r="FJ218" s="491"/>
      <c r="FK218" s="491"/>
      <c r="FL218" s="491"/>
      <c r="FM218" s="491"/>
      <c r="FN218" s="491"/>
      <c r="FO218" s="491"/>
      <c r="FP218" s="491"/>
      <c r="FQ218" s="491"/>
      <c r="FR218" s="491"/>
      <c r="FS218" s="491"/>
      <c r="FT218" s="491"/>
      <c r="FU218" s="491"/>
      <c r="FV218" s="491"/>
      <c r="FW218" s="491"/>
      <c r="FX218" s="491"/>
      <c r="FY218" s="491"/>
      <c r="FZ218" s="491"/>
      <c r="GA218" s="491"/>
      <c r="GB218" s="491"/>
      <c r="GC218" s="491"/>
      <c r="GD218" s="491"/>
      <c r="GE218" s="491"/>
      <c r="GF218" s="491"/>
      <c r="GG218" s="491"/>
      <c r="GH218" s="491"/>
      <c r="GI218" s="491"/>
      <c r="GJ218" s="491"/>
      <c r="GK218" s="491"/>
      <c r="GL218" s="491"/>
    </row>
    <row r="219" spans="4:194" ht="3" customHeight="1">
      <c r="D219" s="647"/>
      <c r="E219" s="648"/>
      <c r="F219" s="649"/>
      <c r="G219" s="647"/>
      <c r="H219" s="648"/>
      <c r="I219" s="648"/>
      <c r="J219" s="648"/>
      <c r="K219" s="648"/>
      <c r="L219" s="648"/>
      <c r="M219" s="649"/>
      <c r="N219" s="682"/>
      <c r="O219" s="683"/>
      <c r="P219" s="683"/>
      <c r="Q219" s="683"/>
      <c r="R219" s="683"/>
      <c r="S219" s="683"/>
      <c r="T219" s="683"/>
      <c r="U219" s="683"/>
      <c r="V219" s="683"/>
      <c r="W219" s="683"/>
      <c r="X219" s="683"/>
      <c r="Y219" s="683"/>
      <c r="Z219" s="683"/>
      <c r="AA219" s="683"/>
      <c r="AB219" s="683"/>
      <c r="AC219" s="683"/>
      <c r="AD219" s="683"/>
      <c r="AE219" s="683"/>
      <c r="AF219" s="683"/>
      <c r="AG219" s="683"/>
      <c r="AH219" s="683"/>
      <c r="AI219" s="683"/>
      <c r="AJ219" s="683"/>
      <c r="AK219" s="683"/>
      <c r="AL219" s="683"/>
      <c r="AM219" s="683"/>
      <c r="AN219" s="683"/>
      <c r="AO219" s="683"/>
      <c r="AP219" s="683"/>
      <c r="AQ219" s="683"/>
      <c r="AR219" s="683"/>
      <c r="AS219" s="683"/>
      <c r="AT219" s="683"/>
      <c r="AU219" s="684"/>
      <c r="AV219" s="688"/>
      <c r="AW219" s="689"/>
      <c r="AX219" s="690"/>
      <c r="AY219" s="647"/>
      <c r="AZ219" s="648"/>
      <c r="BA219" s="648"/>
      <c r="BB219" s="648"/>
      <c r="BC219" s="648"/>
      <c r="BD219" s="648"/>
      <c r="BE219" s="648"/>
      <c r="BF219" s="648"/>
      <c r="BG219" s="649"/>
      <c r="BH219" s="682"/>
      <c r="BI219" s="683"/>
      <c r="BJ219" s="683"/>
      <c r="BK219" s="683"/>
      <c r="BL219" s="683"/>
      <c r="BM219" s="683"/>
      <c r="BN219" s="683"/>
      <c r="BO219" s="683"/>
      <c r="BP219" s="683"/>
      <c r="BQ219" s="683"/>
      <c r="BR219" s="683"/>
      <c r="BS219" s="683"/>
      <c r="BT219" s="683"/>
      <c r="BU219" s="683"/>
      <c r="BV219" s="683"/>
      <c r="BW219" s="683"/>
      <c r="BX219" s="683"/>
      <c r="BY219" s="683"/>
      <c r="BZ219" s="683"/>
      <c r="CA219" s="683"/>
      <c r="CB219" s="683"/>
      <c r="CC219" s="683"/>
      <c r="CD219" s="683"/>
      <c r="CE219" s="683"/>
      <c r="CF219" s="683"/>
      <c r="CG219" s="683"/>
      <c r="CH219" s="683"/>
      <c r="CI219" s="683"/>
      <c r="CJ219" s="683"/>
      <c r="CK219" s="683"/>
      <c r="CL219" s="683"/>
      <c r="CM219" s="683"/>
      <c r="CN219" s="683"/>
      <c r="CO219" s="683"/>
      <c r="CP219" s="684"/>
      <c r="CZ219" s="491"/>
      <c r="DA219" s="491"/>
      <c r="DB219" s="491"/>
      <c r="DC219" s="491"/>
      <c r="DD219" s="491"/>
      <c r="DE219" s="491"/>
      <c r="DF219" s="491"/>
      <c r="DG219" s="491"/>
      <c r="DH219" s="491"/>
      <c r="DI219" s="491"/>
      <c r="DJ219" s="491"/>
      <c r="DK219" s="491"/>
      <c r="DL219" s="491"/>
      <c r="DM219" s="491"/>
      <c r="DN219" s="491"/>
      <c r="DO219" s="491"/>
      <c r="DP219" s="491"/>
      <c r="DQ219" s="491"/>
      <c r="DR219" s="491"/>
      <c r="DS219" s="491"/>
      <c r="DT219" s="491"/>
      <c r="DU219" s="491"/>
      <c r="DV219" s="491"/>
      <c r="DW219" s="491"/>
      <c r="DX219" s="491"/>
      <c r="DY219" s="491"/>
      <c r="DZ219" s="491"/>
      <c r="EA219" s="491"/>
      <c r="EB219" s="491"/>
      <c r="EC219" s="491"/>
      <c r="ED219" s="491"/>
      <c r="EE219" s="491"/>
      <c r="EF219" s="491"/>
      <c r="EG219" s="491"/>
      <c r="EH219" s="491"/>
      <c r="EI219" s="491"/>
      <c r="EJ219" s="491"/>
      <c r="EK219" s="491"/>
      <c r="EL219" s="491"/>
      <c r="EM219" s="491"/>
      <c r="EN219" s="491"/>
      <c r="EO219" s="491"/>
      <c r="EP219" s="491"/>
      <c r="EQ219" s="491"/>
      <c r="ER219" s="491"/>
      <c r="ES219" s="491"/>
      <c r="ET219" s="491"/>
      <c r="EU219" s="491"/>
      <c r="EV219" s="491"/>
      <c r="EW219" s="491"/>
      <c r="EX219" s="491"/>
      <c r="EY219" s="491"/>
      <c r="EZ219" s="491"/>
      <c r="FA219" s="491"/>
      <c r="FB219" s="491"/>
      <c r="FC219" s="491"/>
      <c r="FD219" s="491"/>
      <c r="FE219" s="491"/>
      <c r="FF219" s="491"/>
      <c r="FG219" s="491"/>
      <c r="FH219" s="491"/>
      <c r="FI219" s="491"/>
      <c r="FJ219" s="491"/>
      <c r="FK219" s="491"/>
      <c r="FL219" s="491"/>
      <c r="FM219" s="491"/>
      <c r="FN219" s="491"/>
      <c r="FO219" s="491"/>
      <c r="FP219" s="491"/>
      <c r="FQ219" s="491"/>
      <c r="FR219" s="491"/>
      <c r="FS219" s="491"/>
      <c r="FT219" s="491"/>
      <c r="FU219" s="491"/>
      <c r="FV219" s="491"/>
      <c r="FW219" s="491"/>
      <c r="FX219" s="491"/>
      <c r="FY219" s="491"/>
      <c r="FZ219" s="491"/>
      <c r="GA219" s="491"/>
      <c r="GB219" s="491"/>
      <c r="GC219" s="491"/>
      <c r="GD219" s="491"/>
      <c r="GE219" s="491"/>
      <c r="GF219" s="491"/>
      <c r="GG219" s="491"/>
      <c r="GH219" s="491"/>
      <c r="GI219" s="491"/>
      <c r="GJ219" s="491"/>
      <c r="GK219" s="491"/>
      <c r="GL219" s="491"/>
    </row>
    <row r="220" spans="4:194" ht="3" customHeight="1">
      <c r="D220" s="647"/>
      <c r="E220" s="648"/>
      <c r="F220" s="649"/>
      <c r="G220" s="647"/>
      <c r="H220" s="648"/>
      <c r="I220" s="648"/>
      <c r="J220" s="648"/>
      <c r="K220" s="648"/>
      <c r="L220" s="648"/>
      <c r="M220" s="649"/>
      <c r="N220" s="682"/>
      <c r="O220" s="683"/>
      <c r="P220" s="683"/>
      <c r="Q220" s="683"/>
      <c r="R220" s="683"/>
      <c r="S220" s="683"/>
      <c r="T220" s="683"/>
      <c r="U220" s="683"/>
      <c r="V220" s="683"/>
      <c r="W220" s="683"/>
      <c r="X220" s="683"/>
      <c r="Y220" s="683"/>
      <c r="Z220" s="683"/>
      <c r="AA220" s="683"/>
      <c r="AB220" s="683"/>
      <c r="AC220" s="683"/>
      <c r="AD220" s="683"/>
      <c r="AE220" s="683"/>
      <c r="AF220" s="683"/>
      <c r="AG220" s="683"/>
      <c r="AH220" s="683"/>
      <c r="AI220" s="683"/>
      <c r="AJ220" s="683"/>
      <c r="AK220" s="683"/>
      <c r="AL220" s="683"/>
      <c r="AM220" s="683"/>
      <c r="AN220" s="683"/>
      <c r="AO220" s="683"/>
      <c r="AP220" s="683"/>
      <c r="AQ220" s="683"/>
      <c r="AR220" s="683"/>
      <c r="AS220" s="683"/>
      <c r="AT220" s="683"/>
      <c r="AU220" s="684"/>
      <c r="AV220" s="688"/>
      <c r="AW220" s="689"/>
      <c r="AX220" s="690"/>
      <c r="AY220" s="647"/>
      <c r="AZ220" s="648"/>
      <c r="BA220" s="648"/>
      <c r="BB220" s="648"/>
      <c r="BC220" s="648"/>
      <c r="BD220" s="648"/>
      <c r="BE220" s="648"/>
      <c r="BF220" s="648"/>
      <c r="BG220" s="649"/>
      <c r="BH220" s="682"/>
      <c r="BI220" s="683"/>
      <c r="BJ220" s="683"/>
      <c r="BK220" s="683"/>
      <c r="BL220" s="683"/>
      <c r="BM220" s="683"/>
      <c r="BN220" s="683"/>
      <c r="BO220" s="683"/>
      <c r="BP220" s="683"/>
      <c r="BQ220" s="683"/>
      <c r="BR220" s="683"/>
      <c r="BS220" s="683"/>
      <c r="BT220" s="683"/>
      <c r="BU220" s="683"/>
      <c r="BV220" s="683"/>
      <c r="BW220" s="683"/>
      <c r="BX220" s="683"/>
      <c r="BY220" s="683"/>
      <c r="BZ220" s="683"/>
      <c r="CA220" s="683"/>
      <c r="CB220" s="683"/>
      <c r="CC220" s="683"/>
      <c r="CD220" s="683"/>
      <c r="CE220" s="683"/>
      <c r="CF220" s="683"/>
      <c r="CG220" s="683"/>
      <c r="CH220" s="683"/>
      <c r="CI220" s="683"/>
      <c r="CJ220" s="683"/>
      <c r="CK220" s="683"/>
      <c r="CL220" s="683"/>
      <c r="CM220" s="683"/>
      <c r="CN220" s="683"/>
      <c r="CO220" s="683"/>
      <c r="CP220" s="684"/>
      <c r="CZ220" s="491"/>
      <c r="DA220" s="491"/>
      <c r="DB220" s="491"/>
      <c r="DC220" s="491"/>
      <c r="DD220" s="491"/>
      <c r="DE220" s="491"/>
      <c r="DF220" s="491"/>
      <c r="DG220" s="491"/>
      <c r="DH220" s="491"/>
      <c r="DI220" s="491"/>
      <c r="DJ220" s="491"/>
      <c r="DK220" s="491"/>
      <c r="DL220" s="491"/>
      <c r="DM220" s="491"/>
      <c r="DN220" s="491"/>
      <c r="DO220" s="491"/>
      <c r="DP220" s="491"/>
      <c r="DQ220" s="491"/>
      <c r="DR220" s="491"/>
      <c r="DS220" s="491"/>
      <c r="DT220" s="491"/>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c r="EP220" s="491"/>
      <c r="EQ220" s="491"/>
      <c r="ER220" s="491"/>
      <c r="ES220" s="491"/>
      <c r="ET220" s="491"/>
      <c r="EU220" s="491"/>
      <c r="EV220" s="491"/>
      <c r="EW220" s="491"/>
      <c r="EX220" s="491"/>
      <c r="EY220" s="491"/>
      <c r="EZ220" s="491"/>
      <c r="FA220" s="491"/>
      <c r="FB220" s="491"/>
      <c r="FC220" s="491"/>
      <c r="FD220" s="491"/>
      <c r="FE220" s="491"/>
      <c r="FF220" s="491"/>
      <c r="FG220" s="491"/>
      <c r="FH220" s="491"/>
      <c r="FI220" s="491"/>
      <c r="FJ220" s="491"/>
      <c r="FK220" s="491"/>
      <c r="FL220" s="491"/>
      <c r="FM220" s="491"/>
      <c r="FN220" s="491"/>
      <c r="FO220" s="491"/>
      <c r="FP220" s="491"/>
      <c r="FQ220" s="491"/>
      <c r="FR220" s="491"/>
      <c r="FS220" s="491"/>
      <c r="FT220" s="491"/>
      <c r="FU220" s="491"/>
      <c r="FV220" s="491"/>
      <c r="FW220" s="491"/>
      <c r="FX220" s="491"/>
      <c r="FY220" s="491"/>
      <c r="FZ220" s="491"/>
      <c r="GA220" s="491"/>
      <c r="GB220" s="491"/>
      <c r="GC220" s="491"/>
      <c r="GD220" s="491"/>
      <c r="GE220" s="491"/>
      <c r="GF220" s="491"/>
      <c r="GG220" s="491"/>
      <c r="GH220" s="491"/>
      <c r="GI220" s="491"/>
      <c r="GJ220" s="491"/>
      <c r="GK220" s="491"/>
      <c r="GL220" s="491"/>
    </row>
    <row r="221" spans="4:194" ht="3" customHeight="1">
      <c r="D221" s="647"/>
      <c r="E221" s="648"/>
      <c r="F221" s="649"/>
      <c r="G221" s="647"/>
      <c r="H221" s="648"/>
      <c r="I221" s="648"/>
      <c r="J221" s="648"/>
      <c r="K221" s="648"/>
      <c r="L221" s="648"/>
      <c r="M221" s="649"/>
      <c r="N221" s="682"/>
      <c r="O221" s="683"/>
      <c r="P221" s="683"/>
      <c r="Q221" s="683"/>
      <c r="R221" s="683"/>
      <c r="S221" s="683"/>
      <c r="T221" s="683"/>
      <c r="U221" s="683"/>
      <c r="V221" s="683"/>
      <c r="W221" s="683"/>
      <c r="X221" s="683"/>
      <c r="Y221" s="683"/>
      <c r="Z221" s="683"/>
      <c r="AA221" s="683"/>
      <c r="AB221" s="683"/>
      <c r="AC221" s="683"/>
      <c r="AD221" s="683"/>
      <c r="AE221" s="683"/>
      <c r="AF221" s="683"/>
      <c r="AG221" s="683"/>
      <c r="AH221" s="683"/>
      <c r="AI221" s="683"/>
      <c r="AJ221" s="683"/>
      <c r="AK221" s="683"/>
      <c r="AL221" s="683"/>
      <c r="AM221" s="683"/>
      <c r="AN221" s="683"/>
      <c r="AO221" s="683"/>
      <c r="AP221" s="683"/>
      <c r="AQ221" s="683"/>
      <c r="AR221" s="683"/>
      <c r="AS221" s="683"/>
      <c r="AT221" s="683"/>
      <c r="AU221" s="684"/>
      <c r="AV221" s="688"/>
      <c r="AW221" s="689"/>
      <c r="AX221" s="690"/>
      <c r="AY221" s="647"/>
      <c r="AZ221" s="648"/>
      <c r="BA221" s="648"/>
      <c r="BB221" s="648"/>
      <c r="BC221" s="648"/>
      <c r="BD221" s="648"/>
      <c r="BE221" s="648"/>
      <c r="BF221" s="648"/>
      <c r="BG221" s="649"/>
      <c r="BH221" s="682"/>
      <c r="BI221" s="683"/>
      <c r="BJ221" s="683"/>
      <c r="BK221" s="683"/>
      <c r="BL221" s="683"/>
      <c r="BM221" s="683"/>
      <c r="BN221" s="683"/>
      <c r="BO221" s="683"/>
      <c r="BP221" s="683"/>
      <c r="BQ221" s="683"/>
      <c r="BR221" s="683"/>
      <c r="BS221" s="683"/>
      <c r="BT221" s="683"/>
      <c r="BU221" s="683"/>
      <c r="BV221" s="683"/>
      <c r="BW221" s="683"/>
      <c r="BX221" s="683"/>
      <c r="BY221" s="683"/>
      <c r="BZ221" s="683"/>
      <c r="CA221" s="683"/>
      <c r="CB221" s="683"/>
      <c r="CC221" s="683"/>
      <c r="CD221" s="683"/>
      <c r="CE221" s="683"/>
      <c r="CF221" s="683"/>
      <c r="CG221" s="683"/>
      <c r="CH221" s="683"/>
      <c r="CI221" s="683"/>
      <c r="CJ221" s="683"/>
      <c r="CK221" s="683"/>
      <c r="CL221" s="683"/>
      <c r="CM221" s="683"/>
      <c r="CN221" s="683"/>
      <c r="CO221" s="683"/>
      <c r="CP221" s="684"/>
      <c r="CZ221" s="491"/>
      <c r="DA221" s="491"/>
      <c r="DB221" s="491"/>
      <c r="DC221" s="491"/>
      <c r="DD221" s="491"/>
      <c r="DE221" s="491"/>
      <c r="DF221" s="491"/>
      <c r="DG221" s="491"/>
      <c r="DH221" s="491"/>
      <c r="DI221" s="491"/>
      <c r="DJ221" s="491"/>
      <c r="DK221" s="491"/>
      <c r="DL221" s="491"/>
      <c r="DM221" s="491"/>
      <c r="DN221" s="491"/>
      <c r="DO221" s="491"/>
      <c r="DP221" s="491"/>
      <c r="DQ221" s="491"/>
      <c r="DR221" s="491"/>
      <c r="DS221" s="491"/>
      <c r="DT221" s="491"/>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c r="EP221" s="491"/>
      <c r="EQ221" s="491"/>
      <c r="ER221" s="491"/>
      <c r="ES221" s="491"/>
      <c r="ET221" s="491"/>
      <c r="EU221" s="491"/>
      <c r="EV221" s="491"/>
      <c r="EW221" s="491"/>
      <c r="EX221" s="491"/>
      <c r="EY221" s="491"/>
      <c r="EZ221" s="491"/>
      <c r="FA221" s="491"/>
      <c r="FB221" s="491"/>
      <c r="FC221" s="491"/>
      <c r="FD221" s="491"/>
      <c r="FE221" s="491"/>
      <c r="FF221" s="491"/>
      <c r="FG221" s="491"/>
      <c r="FH221" s="491"/>
      <c r="FI221" s="491"/>
      <c r="FJ221" s="491"/>
      <c r="FK221" s="491"/>
      <c r="FL221" s="491"/>
      <c r="FM221" s="491"/>
      <c r="FN221" s="491"/>
      <c r="FO221" s="491"/>
      <c r="FP221" s="491"/>
      <c r="FQ221" s="491"/>
      <c r="FR221" s="491"/>
      <c r="FS221" s="491"/>
      <c r="FT221" s="491"/>
      <c r="FU221" s="491"/>
      <c r="FV221" s="491"/>
      <c r="FW221" s="491"/>
      <c r="FX221" s="491"/>
      <c r="FY221" s="491"/>
      <c r="FZ221" s="491"/>
      <c r="GA221" s="491"/>
      <c r="GB221" s="491"/>
      <c r="GC221" s="491"/>
      <c r="GD221" s="491"/>
      <c r="GE221" s="491"/>
      <c r="GF221" s="491"/>
      <c r="GG221" s="491"/>
      <c r="GH221" s="491"/>
      <c r="GI221" s="491"/>
      <c r="GJ221" s="491"/>
      <c r="GK221" s="491"/>
      <c r="GL221" s="491"/>
    </row>
    <row r="222" spans="4:194" ht="3" customHeight="1">
      <c r="D222" s="650"/>
      <c r="E222" s="651"/>
      <c r="F222" s="652"/>
      <c r="G222" s="650"/>
      <c r="H222" s="651"/>
      <c r="I222" s="651"/>
      <c r="J222" s="651"/>
      <c r="K222" s="651"/>
      <c r="L222" s="651"/>
      <c r="M222" s="652"/>
      <c r="N222" s="685"/>
      <c r="O222" s="686"/>
      <c r="P222" s="686"/>
      <c r="Q222" s="686"/>
      <c r="R222" s="686"/>
      <c r="S222" s="686"/>
      <c r="T222" s="686"/>
      <c r="U222" s="686"/>
      <c r="V222" s="686"/>
      <c r="W222" s="686"/>
      <c r="X222" s="686"/>
      <c r="Y222" s="686"/>
      <c r="Z222" s="686"/>
      <c r="AA222" s="686"/>
      <c r="AB222" s="686"/>
      <c r="AC222" s="686"/>
      <c r="AD222" s="686"/>
      <c r="AE222" s="686"/>
      <c r="AF222" s="686"/>
      <c r="AG222" s="686"/>
      <c r="AH222" s="686"/>
      <c r="AI222" s="686"/>
      <c r="AJ222" s="686"/>
      <c r="AK222" s="686"/>
      <c r="AL222" s="686"/>
      <c r="AM222" s="686"/>
      <c r="AN222" s="686"/>
      <c r="AO222" s="686"/>
      <c r="AP222" s="686"/>
      <c r="AQ222" s="686"/>
      <c r="AR222" s="686"/>
      <c r="AS222" s="686"/>
      <c r="AT222" s="686"/>
      <c r="AU222" s="687"/>
      <c r="AV222" s="691"/>
      <c r="AW222" s="692"/>
      <c r="AX222" s="693"/>
      <c r="AY222" s="650"/>
      <c r="AZ222" s="651"/>
      <c r="BA222" s="651"/>
      <c r="BB222" s="651"/>
      <c r="BC222" s="651"/>
      <c r="BD222" s="651"/>
      <c r="BE222" s="651"/>
      <c r="BF222" s="651"/>
      <c r="BG222" s="652"/>
      <c r="BH222" s="685"/>
      <c r="BI222" s="686"/>
      <c r="BJ222" s="686"/>
      <c r="BK222" s="686"/>
      <c r="BL222" s="686"/>
      <c r="BM222" s="686"/>
      <c r="BN222" s="686"/>
      <c r="BO222" s="686"/>
      <c r="BP222" s="686"/>
      <c r="BQ222" s="686"/>
      <c r="BR222" s="686"/>
      <c r="BS222" s="686"/>
      <c r="BT222" s="686"/>
      <c r="BU222" s="686"/>
      <c r="BV222" s="686"/>
      <c r="BW222" s="686"/>
      <c r="BX222" s="686"/>
      <c r="BY222" s="686"/>
      <c r="BZ222" s="686"/>
      <c r="CA222" s="686"/>
      <c r="CB222" s="686"/>
      <c r="CC222" s="686"/>
      <c r="CD222" s="686"/>
      <c r="CE222" s="686"/>
      <c r="CF222" s="686"/>
      <c r="CG222" s="686"/>
      <c r="CH222" s="686"/>
      <c r="CI222" s="686"/>
      <c r="CJ222" s="686"/>
      <c r="CK222" s="686"/>
      <c r="CL222" s="686"/>
      <c r="CM222" s="686"/>
      <c r="CN222" s="686"/>
      <c r="CO222" s="686"/>
      <c r="CP222" s="687"/>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c r="EP222" s="491"/>
      <c r="EQ222" s="491"/>
      <c r="ER222" s="491"/>
      <c r="ES222" s="491"/>
      <c r="ET222" s="491"/>
      <c r="EU222" s="491"/>
      <c r="EV222" s="491"/>
      <c r="EW222" s="491"/>
      <c r="EX222" s="491"/>
      <c r="EY222" s="491"/>
      <c r="EZ222" s="491"/>
      <c r="FA222" s="491"/>
      <c r="FB222" s="491"/>
      <c r="FC222" s="491"/>
      <c r="FD222" s="491"/>
      <c r="FE222" s="491"/>
      <c r="FF222" s="491"/>
      <c r="FG222" s="491"/>
      <c r="FH222" s="491"/>
      <c r="FI222" s="491"/>
      <c r="FJ222" s="491"/>
      <c r="FK222" s="491"/>
      <c r="FL222" s="491"/>
      <c r="FM222" s="491"/>
      <c r="FN222" s="491"/>
      <c r="FO222" s="491"/>
      <c r="FP222" s="491"/>
      <c r="FQ222" s="491"/>
      <c r="FR222" s="491"/>
      <c r="FS222" s="491"/>
      <c r="FT222" s="491"/>
      <c r="FU222" s="491"/>
      <c r="FV222" s="491"/>
      <c r="FW222" s="491"/>
      <c r="FX222" s="491"/>
      <c r="FY222" s="491"/>
      <c r="FZ222" s="491"/>
      <c r="GA222" s="491"/>
      <c r="GB222" s="491"/>
      <c r="GC222" s="491"/>
      <c r="GD222" s="491"/>
      <c r="GE222" s="491"/>
      <c r="GF222" s="491"/>
      <c r="GG222" s="491"/>
      <c r="GH222" s="491"/>
      <c r="GI222" s="491"/>
      <c r="GJ222" s="491"/>
      <c r="GK222" s="491"/>
      <c r="GL222" s="491"/>
    </row>
    <row r="223" spans="4:194" ht="3" customHeight="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c r="EP223" s="491"/>
      <c r="EQ223" s="491"/>
      <c r="ER223" s="491"/>
      <c r="ES223" s="491"/>
      <c r="ET223" s="491"/>
      <c r="EU223" s="491"/>
      <c r="EV223" s="491"/>
      <c r="EW223" s="491"/>
      <c r="EX223" s="491"/>
      <c r="EY223" s="491"/>
      <c r="EZ223" s="491"/>
      <c r="FA223" s="491"/>
      <c r="FB223" s="491"/>
      <c r="FC223" s="491"/>
      <c r="FD223" s="491"/>
      <c r="FE223" s="491"/>
      <c r="FF223" s="491"/>
      <c r="FG223" s="491"/>
      <c r="FH223" s="491"/>
      <c r="FI223" s="491"/>
      <c r="FJ223" s="491"/>
      <c r="FK223" s="491"/>
      <c r="FL223" s="491"/>
      <c r="FM223" s="491"/>
      <c r="FN223" s="491"/>
      <c r="FO223" s="491"/>
      <c r="FP223" s="491"/>
      <c r="FQ223" s="491"/>
      <c r="FR223" s="491"/>
      <c r="FS223" s="491"/>
      <c r="FT223" s="491"/>
      <c r="FU223" s="491"/>
      <c r="FV223" s="491"/>
      <c r="FW223" s="491"/>
      <c r="FX223" s="491"/>
      <c r="FY223" s="491"/>
      <c r="FZ223" s="491"/>
      <c r="GA223" s="491"/>
      <c r="GB223" s="491"/>
      <c r="GC223" s="491"/>
      <c r="GD223" s="491"/>
      <c r="GE223" s="491"/>
      <c r="GF223" s="491"/>
      <c r="GG223" s="491"/>
      <c r="GH223" s="491"/>
      <c r="GI223" s="491"/>
      <c r="GJ223" s="491"/>
      <c r="GK223" s="491"/>
      <c r="GL223" s="491"/>
    </row>
    <row r="224" spans="4:194" ht="3" customHeight="1">
      <c r="D224" s="644" t="s">
        <v>256</v>
      </c>
      <c r="E224" s="645"/>
      <c r="F224" s="645"/>
      <c r="G224" s="645"/>
      <c r="H224" s="645"/>
      <c r="I224" s="645"/>
      <c r="J224" s="645"/>
      <c r="K224" s="645"/>
      <c r="L224" s="645"/>
      <c r="M224" s="645"/>
      <c r="N224" s="645"/>
      <c r="O224" s="645"/>
      <c r="P224" s="645"/>
      <c r="Q224" s="645"/>
      <c r="R224" s="645"/>
      <c r="S224" s="646"/>
      <c r="T224" s="653" t="s">
        <v>258</v>
      </c>
      <c r="U224" s="654"/>
      <c r="V224" s="654"/>
      <c r="W224" s="654"/>
      <c r="X224" s="654"/>
      <c r="Y224" s="654"/>
      <c r="Z224" s="654"/>
      <c r="AA224" s="654"/>
      <c r="AB224" s="654"/>
      <c r="AC224" s="654"/>
      <c r="AD224" s="654"/>
      <c r="AE224" s="654"/>
      <c r="AF224" s="654"/>
      <c r="AG224" s="654"/>
      <c r="AH224" s="654"/>
      <c r="AI224" s="654"/>
      <c r="AJ224" s="654"/>
      <c r="AK224" s="654"/>
      <c r="AL224" s="654"/>
      <c r="AM224" s="654"/>
      <c r="AN224" s="654"/>
      <c r="AO224" s="654"/>
      <c r="AP224" s="654"/>
      <c r="AQ224" s="654"/>
      <c r="AR224" s="654"/>
      <c r="AS224" s="655"/>
      <c r="AT224" s="644" t="s">
        <v>257</v>
      </c>
      <c r="AU224" s="645"/>
      <c r="AV224" s="645"/>
      <c r="AW224" s="645"/>
      <c r="AX224" s="645"/>
      <c r="AY224" s="645"/>
      <c r="AZ224" s="645"/>
      <c r="BA224" s="645"/>
      <c r="BB224" s="645"/>
      <c r="BC224" s="645"/>
      <c r="BD224" s="645"/>
      <c r="BE224" s="645"/>
      <c r="BF224" s="645"/>
      <c r="BG224" s="645"/>
      <c r="BH224" s="645"/>
      <c r="BI224" s="645"/>
      <c r="BJ224" s="645"/>
      <c r="BK224" s="645"/>
      <c r="BL224" s="645"/>
      <c r="BM224" s="645"/>
      <c r="BN224" s="645"/>
      <c r="BO224" s="646"/>
      <c r="BP224" s="653" t="s">
        <v>258</v>
      </c>
      <c r="BQ224" s="654"/>
      <c r="BR224" s="654"/>
      <c r="BS224" s="654"/>
      <c r="BT224" s="654"/>
      <c r="BU224" s="654"/>
      <c r="BV224" s="654"/>
      <c r="BW224" s="654"/>
      <c r="BX224" s="654"/>
      <c r="BY224" s="654"/>
      <c r="BZ224" s="654"/>
      <c r="CA224" s="654"/>
      <c r="CB224" s="654"/>
      <c r="CC224" s="654"/>
      <c r="CD224" s="654"/>
      <c r="CE224" s="654"/>
      <c r="CF224" s="654"/>
      <c r="CG224" s="654"/>
      <c r="CH224" s="654"/>
      <c r="CI224" s="654"/>
      <c r="CJ224" s="654"/>
      <c r="CK224" s="654"/>
      <c r="CL224" s="654"/>
      <c r="CM224" s="654"/>
      <c r="CN224" s="654"/>
      <c r="CO224" s="654"/>
      <c r="CP224" s="655"/>
      <c r="CZ224" s="491"/>
      <c r="DA224" s="491"/>
      <c r="DB224" s="491"/>
      <c r="DC224" s="491"/>
      <c r="DD224" s="491"/>
      <c r="DE224" s="491"/>
      <c r="DF224" s="491"/>
      <c r="DG224" s="491"/>
      <c r="DH224" s="491"/>
      <c r="DI224" s="491"/>
      <c r="DJ224" s="491"/>
      <c r="DK224" s="491"/>
      <c r="DL224" s="491"/>
      <c r="DM224" s="491"/>
      <c r="DN224" s="491"/>
      <c r="DO224" s="491"/>
      <c r="DP224" s="491"/>
      <c r="DQ224" s="491"/>
      <c r="DR224" s="491"/>
      <c r="DS224" s="491"/>
      <c r="DT224" s="491"/>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c r="EP224" s="491"/>
      <c r="EQ224" s="491"/>
      <c r="ER224" s="491"/>
      <c r="ES224" s="491"/>
      <c r="ET224" s="491"/>
      <c r="EU224" s="491"/>
      <c r="EV224" s="491"/>
      <c r="EW224" s="491"/>
      <c r="EX224" s="491"/>
      <c r="EY224" s="491"/>
      <c r="EZ224" s="491"/>
      <c r="FA224" s="491"/>
      <c r="FB224" s="491"/>
      <c r="FC224" s="491"/>
      <c r="FD224" s="491"/>
      <c r="FE224" s="491"/>
      <c r="FF224" s="491"/>
      <c r="FG224" s="491"/>
      <c r="FH224" s="491"/>
      <c r="FI224" s="491"/>
      <c r="FJ224" s="491"/>
      <c r="FK224" s="491"/>
      <c r="FL224" s="491"/>
      <c r="FM224" s="491"/>
      <c r="FN224" s="491"/>
      <c r="FO224" s="491"/>
      <c r="FP224" s="491"/>
      <c r="FQ224" s="491"/>
      <c r="FR224" s="491"/>
      <c r="FS224" s="491"/>
      <c r="FT224" s="491"/>
      <c r="FU224" s="491"/>
      <c r="FV224" s="491"/>
      <c r="FW224" s="491"/>
      <c r="FX224" s="491"/>
      <c r="FY224" s="491"/>
      <c r="FZ224" s="491"/>
      <c r="GA224" s="491"/>
      <c r="GB224" s="491"/>
      <c r="GC224" s="491"/>
      <c r="GD224" s="491"/>
      <c r="GE224" s="491"/>
      <c r="GF224" s="491"/>
      <c r="GG224" s="491"/>
      <c r="GH224" s="491"/>
      <c r="GI224" s="491"/>
      <c r="GJ224" s="491"/>
      <c r="GK224" s="491"/>
      <c r="GL224" s="491"/>
    </row>
    <row r="225" spans="4:194" ht="3" customHeight="1">
      <c r="D225" s="647"/>
      <c r="E225" s="648"/>
      <c r="F225" s="648"/>
      <c r="G225" s="648"/>
      <c r="H225" s="648"/>
      <c r="I225" s="648"/>
      <c r="J225" s="648"/>
      <c r="K225" s="648"/>
      <c r="L225" s="648"/>
      <c r="M225" s="648"/>
      <c r="N225" s="648"/>
      <c r="O225" s="648"/>
      <c r="P225" s="648"/>
      <c r="Q225" s="648"/>
      <c r="R225" s="648"/>
      <c r="S225" s="649"/>
      <c r="T225" s="656"/>
      <c r="U225" s="657"/>
      <c r="V225" s="657"/>
      <c r="W225" s="657"/>
      <c r="X225" s="657"/>
      <c r="Y225" s="657"/>
      <c r="Z225" s="657"/>
      <c r="AA225" s="657"/>
      <c r="AB225" s="657"/>
      <c r="AC225" s="657"/>
      <c r="AD225" s="657"/>
      <c r="AE225" s="657"/>
      <c r="AF225" s="657"/>
      <c r="AG225" s="657"/>
      <c r="AH225" s="657"/>
      <c r="AI225" s="657"/>
      <c r="AJ225" s="657"/>
      <c r="AK225" s="657"/>
      <c r="AL225" s="657"/>
      <c r="AM225" s="657"/>
      <c r="AN225" s="657"/>
      <c r="AO225" s="657"/>
      <c r="AP225" s="657"/>
      <c r="AQ225" s="657"/>
      <c r="AR225" s="657"/>
      <c r="AS225" s="658"/>
      <c r="AT225" s="647"/>
      <c r="AU225" s="648"/>
      <c r="AV225" s="648"/>
      <c r="AW225" s="648"/>
      <c r="AX225" s="648"/>
      <c r="AY225" s="648"/>
      <c r="AZ225" s="648"/>
      <c r="BA225" s="648"/>
      <c r="BB225" s="648"/>
      <c r="BC225" s="648"/>
      <c r="BD225" s="648"/>
      <c r="BE225" s="648"/>
      <c r="BF225" s="648"/>
      <c r="BG225" s="648"/>
      <c r="BH225" s="648"/>
      <c r="BI225" s="648"/>
      <c r="BJ225" s="648"/>
      <c r="BK225" s="648"/>
      <c r="BL225" s="648"/>
      <c r="BM225" s="648"/>
      <c r="BN225" s="648"/>
      <c r="BO225" s="649"/>
      <c r="BP225" s="656"/>
      <c r="BQ225" s="657"/>
      <c r="BR225" s="657"/>
      <c r="BS225" s="657"/>
      <c r="BT225" s="657"/>
      <c r="BU225" s="657"/>
      <c r="BV225" s="657"/>
      <c r="BW225" s="657"/>
      <c r="BX225" s="657"/>
      <c r="BY225" s="657"/>
      <c r="BZ225" s="657"/>
      <c r="CA225" s="657"/>
      <c r="CB225" s="657"/>
      <c r="CC225" s="657"/>
      <c r="CD225" s="657"/>
      <c r="CE225" s="657"/>
      <c r="CF225" s="657"/>
      <c r="CG225" s="657"/>
      <c r="CH225" s="657"/>
      <c r="CI225" s="657"/>
      <c r="CJ225" s="657"/>
      <c r="CK225" s="657"/>
      <c r="CL225" s="657"/>
      <c r="CM225" s="657"/>
      <c r="CN225" s="657"/>
      <c r="CO225" s="657"/>
      <c r="CP225" s="658"/>
      <c r="CZ225" s="491"/>
      <c r="DA225" s="491"/>
      <c r="DB225" s="491"/>
      <c r="DC225" s="491"/>
      <c r="DD225" s="491"/>
      <c r="DE225" s="491"/>
      <c r="DF225" s="491"/>
      <c r="DG225" s="491"/>
      <c r="DH225" s="491"/>
      <c r="DI225" s="491"/>
      <c r="DJ225" s="491"/>
      <c r="DK225" s="491"/>
      <c r="DL225" s="491"/>
      <c r="DM225" s="491"/>
      <c r="DN225" s="491"/>
      <c r="DO225" s="491"/>
      <c r="DP225" s="491"/>
      <c r="DQ225" s="491"/>
      <c r="DR225" s="491"/>
      <c r="DS225" s="491"/>
      <c r="DT225" s="491"/>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c r="EP225" s="491"/>
      <c r="EQ225" s="491"/>
      <c r="ER225" s="491"/>
      <c r="ES225" s="491"/>
      <c r="ET225" s="491"/>
      <c r="EU225" s="491"/>
      <c r="EV225" s="491"/>
      <c r="EW225" s="491"/>
      <c r="EX225" s="491"/>
      <c r="EY225" s="491"/>
      <c r="EZ225" s="491"/>
      <c r="FA225" s="491"/>
      <c r="FB225" s="491"/>
      <c r="FC225" s="491"/>
      <c r="FD225" s="491"/>
      <c r="FE225" s="491"/>
      <c r="FF225" s="491"/>
      <c r="FG225" s="491"/>
      <c r="FH225" s="491"/>
      <c r="FI225" s="491"/>
      <c r="FJ225" s="491"/>
      <c r="FK225" s="491"/>
      <c r="FL225" s="491"/>
      <c r="FM225" s="491"/>
      <c r="FN225" s="491"/>
      <c r="FO225" s="491"/>
      <c r="FP225" s="491"/>
      <c r="FQ225" s="491"/>
      <c r="FR225" s="491"/>
      <c r="FS225" s="491"/>
      <c r="FT225" s="491"/>
      <c r="FU225" s="491"/>
      <c r="FV225" s="491"/>
      <c r="FW225" s="491"/>
      <c r="FX225" s="491"/>
      <c r="FY225" s="491"/>
      <c r="FZ225" s="491"/>
      <c r="GA225" s="491"/>
      <c r="GB225" s="491"/>
      <c r="GC225" s="491"/>
      <c r="GD225" s="491"/>
      <c r="GE225" s="491"/>
      <c r="GF225" s="491"/>
      <c r="GG225" s="491"/>
      <c r="GH225" s="491"/>
      <c r="GI225" s="491"/>
      <c r="GJ225" s="491"/>
      <c r="GK225" s="491"/>
      <c r="GL225" s="491"/>
    </row>
    <row r="226" spans="4:194" ht="3" customHeight="1">
      <c r="D226" s="647"/>
      <c r="E226" s="648"/>
      <c r="F226" s="648"/>
      <c r="G226" s="648"/>
      <c r="H226" s="648"/>
      <c r="I226" s="648"/>
      <c r="J226" s="648"/>
      <c r="K226" s="648"/>
      <c r="L226" s="648"/>
      <c r="M226" s="648"/>
      <c r="N226" s="648"/>
      <c r="O226" s="648"/>
      <c r="P226" s="648"/>
      <c r="Q226" s="648"/>
      <c r="R226" s="648"/>
      <c r="S226" s="649"/>
      <c r="T226" s="656"/>
      <c r="U226" s="657"/>
      <c r="V226" s="657"/>
      <c r="W226" s="657"/>
      <c r="X226" s="657"/>
      <c r="Y226" s="657"/>
      <c r="Z226" s="657"/>
      <c r="AA226" s="657"/>
      <c r="AB226" s="657"/>
      <c r="AC226" s="657"/>
      <c r="AD226" s="657"/>
      <c r="AE226" s="657"/>
      <c r="AF226" s="657"/>
      <c r="AG226" s="657"/>
      <c r="AH226" s="657"/>
      <c r="AI226" s="657"/>
      <c r="AJ226" s="657"/>
      <c r="AK226" s="657"/>
      <c r="AL226" s="657"/>
      <c r="AM226" s="657"/>
      <c r="AN226" s="657"/>
      <c r="AO226" s="657"/>
      <c r="AP226" s="657"/>
      <c r="AQ226" s="657"/>
      <c r="AR226" s="657"/>
      <c r="AS226" s="658"/>
      <c r="AT226" s="647"/>
      <c r="AU226" s="648"/>
      <c r="AV226" s="648"/>
      <c r="AW226" s="648"/>
      <c r="AX226" s="648"/>
      <c r="AY226" s="648"/>
      <c r="AZ226" s="648"/>
      <c r="BA226" s="648"/>
      <c r="BB226" s="648"/>
      <c r="BC226" s="648"/>
      <c r="BD226" s="648"/>
      <c r="BE226" s="648"/>
      <c r="BF226" s="648"/>
      <c r="BG226" s="648"/>
      <c r="BH226" s="648"/>
      <c r="BI226" s="648"/>
      <c r="BJ226" s="648"/>
      <c r="BK226" s="648"/>
      <c r="BL226" s="648"/>
      <c r="BM226" s="648"/>
      <c r="BN226" s="648"/>
      <c r="BO226" s="649"/>
      <c r="BP226" s="656"/>
      <c r="BQ226" s="657"/>
      <c r="BR226" s="657"/>
      <c r="BS226" s="657"/>
      <c r="BT226" s="657"/>
      <c r="BU226" s="657"/>
      <c r="BV226" s="657"/>
      <c r="BW226" s="657"/>
      <c r="BX226" s="657"/>
      <c r="BY226" s="657"/>
      <c r="BZ226" s="657"/>
      <c r="CA226" s="657"/>
      <c r="CB226" s="657"/>
      <c r="CC226" s="657"/>
      <c r="CD226" s="657"/>
      <c r="CE226" s="657"/>
      <c r="CF226" s="657"/>
      <c r="CG226" s="657"/>
      <c r="CH226" s="657"/>
      <c r="CI226" s="657"/>
      <c r="CJ226" s="657"/>
      <c r="CK226" s="657"/>
      <c r="CL226" s="657"/>
      <c r="CM226" s="657"/>
      <c r="CN226" s="657"/>
      <c r="CO226" s="657"/>
      <c r="CP226" s="658"/>
      <c r="CZ226" s="491"/>
      <c r="DA226" s="491"/>
      <c r="DB226" s="491"/>
      <c r="DC226" s="491"/>
      <c r="DD226" s="491"/>
      <c r="DE226" s="491"/>
      <c r="DF226" s="491"/>
      <c r="DG226" s="491"/>
      <c r="DH226" s="491"/>
      <c r="DI226" s="491"/>
      <c r="DJ226" s="491"/>
      <c r="DK226" s="491"/>
      <c r="DL226" s="491"/>
      <c r="DM226" s="491"/>
      <c r="DN226" s="491"/>
      <c r="DO226" s="491"/>
      <c r="DP226" s="491"/>
      <c r="DQ226" s="491"/>
      <c r="DR226" s="491"/>
      <c r="DS226" s="491"/>
      <c r="DT226" s="491"/>
      <c r="DU226" s="491"/>
      <c r="DV226" s="491"/>
      <c r="DW226" s="491"/>
      <c r="DX226" s="491"/>
      <c r="DY226" s="491"/>
      <c r="DZ226" s="491"/>
      <c r="EA226" s="491"/>
      <c r="EB226" s="491"/>
      <c r="EC226" s="491"/>
      <c r="ED226" s="491"/>
      <c r="EE226" s="491"/>
      <c r="EF226" s="491"/>
      <c r="EG226" s="491"/>
      <c r="EH226" s="491"/>
      <c r="EI226" s="491"/>
      <c r="EJ226" s="491"/>
      <c r="EK226" s="491"/>
      <c r="EL226" s="491"/>
      <c r="EM226" s="491"/>
      <c r="EN226" s="491"/>
      <c r="EO226" s="491"/>
      <c r="EP226" s="491"/>
      <c r="EQ226" s="491"/>
      <c r="ER226" s="491"/>
      <c r="ES226" s="491"/>
      <c r="ET226" s="491"/>
      <c r="EU226" s="491"/>
      <c r="EV226" s="491"/>
      <c r="EW226" s="491"/>
      <c r="EX226" s="491"/>
      <c r="EY226" s="491"/>
      <c r="EZ226" s="491"/>
      <c r="FA226" s="491"/>
      <c r="FB226" s="491"/>
      <c r="FC226" s="491"/>
      <c r="FD226" s="491"/>
      <c r="FE226" s="491"/>
      <c r="FF226" s="491"/>
      <c r="FG226" s="491"/>
      <c r="FH226" s="491"/>
      <c r="FI226" s="491"/>
      <c r="FJ226" s="491"/>
      <c r="FK226" s="491"/>
      <c r="FL226" s="491"/>
      <c r="FM226" s="491"/>
      <c r="FN226" s="491"/>
      <c r="FO226" s="491"/>
      <c r="FP226" s="491"/>
      <c r="FQ226" s="491"/>
      <c r="FR226" s="491"/>
      <c r="FS226" s="491"/>
      <c r="FT226" s="491"/>
      <c r="FU226" s="491"/>
      <c r="FV226" s="491"/>
      <c r="FW226" s="491"/>
      <c r="FX226" s="491"/>
      <c r="FY226" s="491"/>
      <c r="FZ226" s="491"/>
      <c r="GA226" s="491"/>
      <c r="GB226" s="491"/>
      <c r="GC226" s="491"/>
      <c r="GD226" s="491"/>
      <c r="GE226" s="491"/>
      <c r="GF226" s="491"/>
      <c r="GG226" s="491"/>
      <c r="GH226" s="491"/>
      <c r="GI226" s="491"/>
      <c r="GJ226" s="491"/>
      <c r="GK226" s="491"/>
      <c r="GL226" s="491"/>
    </row>
    <row r="227" spans="4:194" ht="3" customHeight="1">
      <c r="D227" s="647"/>
      <c r="E227" s="648"/>
      <c r="F227" s="648"/>
      <c r="G227" s="648"/>
      <c r="H227" s="648"/>
      <c r="I227" s="648"/>
      <c r="J227" s="648"/>
      <c r="K227" s="648"/>
      <c r="L227" s="648"/>
      <c r="M227" s="648"/>
      <c r="N227" s="648"/>
      <c r="O227" s="648"/>
      <c r="P227" s="648"/>
      <c r="Q227" s="648"/>
      <c r="R227" s="648"/>
      <c r="S227" s="649"/>
      <c r="T227" s="656"/>
      <c r="U227" s="657"/>
      <c r="V227" s="657"/>
      <c r="W227" s="657"/>
      <c r="X227" s="657"/>
      <c r="Y227" s="657"/>
      <c r="Z227" s="657"/>
      <c r="AA227" s="657"/>
      <c r="AB227" s="657"/>
      <c r="AC227" s="657"/>
      <c r="AD227" s="657"/>
      <c r="AE227" s="657"/>
      <c r="AF227" s="657"/>
      <c r="AG227" s="657"/>
      <c r="AH227" s="657"/>
      <c r="AI227" s="657"/>
      <c r="AJ227" s="657"/>
      <c r="AK227" s="657"/>
      <c r="AL227" s="657"/>
      <c r="AM227" s="657"/>
      <c r="AN227" s="657"/>
      <c r="AO227" s="657"/>
      <c r="AP227" s="657"/>
      <c r="AQ227" s="657"/>
      <c r="AR227" s="657"/>
      <c r="AS227" s="658"/>
      <c r="AT227" s="647"/>
      <c r="AU227" s="648"/>
      <c r="AV227" s="648"/>
      <c r="AW227" s="648"/>
      <c r="AX227" s="648"/>
      <c r="AY227" s="648"/>
      <c r="AZ227" s="648"/>
      <c r="BA227" s="648"/>
      <c r="BB227" s="648"/>
      <c r="BC227" s="648"/>
      <c r="BD227" s="648"/>
      <c r="BE227" s="648"/>
      <c r="BF227" s="648"/>
      <c r="BG227" s="648"/>
      <c r="BH227" s="648"/>
      <c r="BI227" s="648"/>
      <c r="BJ227" s="648"/>
      <c r="BK227" s="648"/>
      <c r="BL227" s="648"/>
      <c r="BM227" s="648"/>
      <c r="BN227" s="648"/>
      <c r="BO227" s="649"/>
      <c r="BP227" s="656"/>
      <c r="BQ227" s="657"/>
      <c r="BR227" s="657"/>
      <c r="BS227" s="657"/>
      <c r="BT227" s="657"/>
      <c r="BU227" s="657"/>
      <c r="BV227" s="657"/>
      <c r="BW227" s="657"/>
      <c r="BX227" s="657"/>
      <c r="BY227" s="657"/>
      <c r="BZ227" s="657"/>
      <c r="CA227" s="657"/>
      <c r="CB227" s="657"/>
      <c r="CC227" s="657"/>
      <c r="CD227" s="657"/>
      <c r="CE227" s="657"/>
      <c r="CF227" s="657"/>
      <c r="CG227" s="657"/>
      <c r="CH227" s="657"/>
      <c r="CI227" s="657"/>
      <c r="CJ227" s="657"/>
      <c r="CK227" s="657"/>
      <c r="CL227" s="657"/>
      <c r="CM227" s="657"/>
      <c r="CN227" s="657"/>
      <c r="CO227" s="657"/>
      <c r="CP227" s="658"/>
      <c r="CZ227" s="491"/>
      <c r="DA227" s="491"/>
      <c r="DB227" s="491"/>
      <c r="DC227" s="491"/>
      <c r="DD227" s="491"/>
      <c r="DE227" s="491"/>
      <c r="DF227" s="491"/>
      <c r="DG227" s="491"/>
      <c r="DH227" s="491"/>
      <c r="DI227" s="491"/>
      <c r="DJ227" s="491"/>
      <c r="DK227" s="491"/>
      <c r="DL227" s="491"/>
      <c r="DM227" s="491"/>
      <c r="DN227" s="491"/>
      <c r="DO227" s="491"/>
      <c r="DP227" s="491"/>
      <c r="DQ227" s="491"/>
      <c r="DR227" s="491"/>
      <c r="DS227" s="491"/>
      <c r="DT227" s="491"/>
      <c r="DU227" s="491"/>
      <c r="DV227" s="491"/>
      <c r="DW227" s="491"/>
      <c r="DX227" s="491"/>
      <c r="DY227" s="491"/>
      <c r="DZ227" s="491"/>
      <c r="EA227" s="491"/>
      <c r="EB227" s="491"/>
      <c r="EC227" s="491"/>
      <c r="ED227" s="491"/>
      <c r="EE227" s="491"/>
      <c r="EF227" s="491"/>
      <c r="EG227" s="491"/>
      <c r="EH227" s="491"/>
      <c r="EI227" s="491"/>
      <c r="EJ227" s="491"/>
      <c r="EK227" s="491"/>
      <c r="EL227" s="491"/>
      <c r="EM227" s="491"/>
      <c r="EN227" s="491"/>
      <c r="EO227" s="491"/>
      <c r="EP227" s="491"/>
      <c r="EQ227" s="491"/>
      <c r="ER227" s="491"/>
      <c r="ES227" s="491"/>
      <c r="ET227" s="491"/>
      <c r="EU227" s="491"/>
      <c r="EV227" s="491"/>
      <c r="EW227" s="491"/>
      <c r="EX227" s="491"/>
      <c r="EY227" s="491"/>
      <c r="EZ227" s="491"/>
      <c r="FA227" s="491"/>
      <c r="FB227" s="491"/>
      <c r="FC227" s="491"/>
      <c r="FD227" s="491"/>
      <c r="FE227" s="491"/>
      <c r="FF227" s="491"/>
      <c r="FG227" s="491"/>
      <c r="FH227" s="491"/>
      <c r="FI227" s="491"/>
      <c r="FJ227" s="491"/>
      <c r="FK227" s="491"/>
      <c r="FL227" s="491"/>
      <c r="FM227" s="491"/>
      <c r="FN227" s="491"/>
      <c r="FO227" s="491"/>
      <c r="FP227" s="491"/>
      <c r="FQ227" s="491"/>
      <c r="FR227" s="491"/>
      <c r="FS227" s="491"/>
      <c r="FT227" s="491"/>
      <c r="FU227" s="491"/>
      <c r="FV227" s="491"/>
      <c r="FW227" s="491"/>
      <c r="FX227" s="491"/>
      <c r="FY227" s="491"/>
      <c r="FZ227" s="491"/>
      <c r="GA227" s="491"/>
      <c r="GB227" s="491"/>
      <c r="GC227" s="491"/>
      <c r="GD227" s="491"/>
      <c r="GE227" s="491"/>
      <c r="GF227" s="491"/>
      <c r="GG227" s="491"/>
      <c r="GH227" s="491"/>
      <c r="GI227" s="491"/>
      <c r="GJ227" s="491"/>
      <c r="GK227" s="491"/>
      <c r="GL227" s="491"/>
    </row>
    <row r="228" spans="4:194" ht="3" customHeight="1">
      <c r="D228" s="647"/>
      <c r="E228" s="648"/>
      <c r="F228" s="648"/>
      <c r="G228" s="648"/>
      <c r="H228" s="648"/>
      <c r="I228" s="648"/>
      <c r="J228" s="648"/>
      <c r="K228" s="648"/>
      <c r="L228" s="648"/>
      <c r="M228" s="648"/>
      <c r="N228" s="648"/>
      <c r="O228" s="648"/>
      <c r="P228" s="648"/>
      <c r="Q228" s="648"/>
      <c r="R228" s="648"/>
      <c r="S228" s="649"/>
      <c r="T228" s="656"/>
      <c r="U228" s="657"/>
      <c r="V228" s="657"/>
      <c r="W228" s="657"/>
      <c r="X228" s="657"/>
      <c r="Y228" s="657"/>
      <c r="Z228" s="657"/>
      <c r="AA228" s="657"/>
      <c r="AB228" s="657"/>
      <c r="AC228" s="657"/>
      <c r="AD228" s="657"/>
      <c r="AE228" s="657"/>
      <c r="AF228" s="657"/>
      <c r="AG228" s="657"/>
      <c r="AH228" s="657"/>
      <c r="AI228" s="657"/>
      <c r="AJ228" s="657"/>
      <c r="AK228" s="657"/>
      <c r="AL228" s="657"/>
      <c r="AM228" s="657"/>
      <c r="AN228" s="657"/>
      <c r="AO228" s="657"/>
      <c r="AP228" s="657"/>
      <c r="AQ228" s="657"/>
      <c r="AR228" s="657"/>
      <c r="AS228" s="658"/>
      <c r="AT228" s="647"/>
      <c r="AU228" s="648"/>
      <c r="AV228" s="648"/>
      <c r="AW228" s="648"/>
      <c r="AX228" s="648"/>
      <c r="AY228" s="648"/>
      <c r="AZ228" s="648"/>
      <c r="BA228" s="648"/>
      <c r="BB228" s="648"/>
      <c r="BC228" s="648"/>
      <c r="BD228" s="648"/>
      <c r="BE228" s="648"/>
      <c r="BF228" s="648"/>
      <c r="BG228" s="648"/>
      <c r="BH228" s="648"/>
      <c r="BI228" s="648"/>
      <c r="BJ228" s="648"/>
      <c r="BK228" s="648"/>
      <c r="BL228" s="648"/>
      <c r="BM228" s="648"/>
      <c r="BN228" s="648"/>
      <c r="BO228" s="649"/>
      <c r="BP228" s="656"/>
      <c r="BQ228" s="657"/>
      <c r="BR228" s="657"/>
      <c r="BS228" s="657"/>
      <c r="BT228" s="657"/>
      <c r="BU228" s="657"/>
      <c r="BV228" s="657"/>
      <c r="BW228" s="657"/>
      <c r="BX228" s="657"/>
      <c r="BY228" s="657"/>
      <c r="BZ228" s="657"/>
      <c r="CA228" s="657"/>
      <c r="CB228" s="657"/>
      <c r="CC228" s="657"/>
      <c r="CD228" s="657"/>
      <c r="CE228" s="657"/>
      <c r="CF228" s="657"/>
      <c r="CG228" s="657"/>
      <c r="CH228" s="657"/>
      <c r="CI228" s="657"/>
      <c r="CJ228" s="657"/>
      <c r="CK228" s="657"/>
      <c r="CL228" s="657"/>
      <c r="CM228" s="657"/>
      <c r="CN228" s="657"/>
      <c r="CO228" s="657"/>
      <c r="CP228" s="658"/>
      <c r="CZ228" s="491"/>
      <c r="DA228" s="491"/>
      <c r="DB228" s="491"/>
      <c r="DC228" s="491"/>
      <c r="DD228" s="491"/>
      <c r="DE228" s="491"/>
      <c r="DF228" s="491"/>
      <c r="DG228" s="491"/>
      <c r="DH228" s="491"/>
      <c r="DI228" s="491"/>
      <c r="DJ228" s="491"/>
      <c r="DK228" s="491"/>
      <c r="DL228" s="491"/>
      <c r="DM228" s="491"/>
      <c r="DN228" s="491"/>
      <c r="DO228" s="491"/>
      <c r="DP228" s="491"/>
      <c r="DQ228" s="491"/>
      <c r="DR228" s="491"/>
      <c r="DS228" s="491"/>
      <c r="DT228" s="491"/>
      <c r="DU228" s="491"/>
      <c r="DV228" s="491"/>
      <c r="DW228" s="491"/>
      <c r="DX228" s="491"/>
      <c r="DY228" s="491"/>
      <c r="DZ228" s="491"/>
      <c r="EA228" s="491"/>
      <c r="EB228" s="491"/>
      <c r="EC228" s="491"/>
      <c r="ED228" s="491"/>
      <c r="EE228" s="491"/>
      <c r="EF228" s="491"/>
      <c r="EG228" s="491"/>
      <c r="EH228" s="491"/>
      <c r="EI228" s="491"/>
      <c r="EJ228" s="491"/>
      <c r="EK228" s="491"/>
      <c r="EL228" s="491"/>
      <c r="EM228" s="491"/>
      <c r="EN228" s="491"/>
      <c r="EO228" s="491"/>
      <c r="EP228" s="491"/>
      <c r="EQ228" s="491"/>
      <c r="ER228" s="491"/>
      <c r="ES228" s="491"/>
      <c r="ET228" s="491"/>
      <c r="EU228" s="491"/>
      <c r="EV228" s="491"/>
      <c r="EW228" s="491"/>
      <c r="EX228" s="491"/>
      <c r="EY228" s="491"/>
      <c r="EZ228" s="491"/>
      <c r="FA228" s="491"/>
      <c r="FB228" s="491"/>
      <c r="FC228" s="491"/>
      <c r="FD228" s="491"/>
      <c r="FE228" s="491"/>
      <c r="FF228" s="491"/>
      <c r="FG228" s="491"/>
      <c r="FH228" s="491"/>
      <c r="FI228" s="491"/>
      <c r="FJ228" s="491"/>
      <c r="FK228" s="491"/>
      <c r="FL228" s="491"/>
      <c r="FM228" s="491"/>
      <c r="FN228" s="491"/>
      <c r="FO228" s="491"/>
      <c r="FP228" s="491"/>
      <c r="FQ228" s="491"/>
      <c r="FR228" s="491"/>
      <c r="FS228" s="491"/>
      <c r="FT228" s="491"/>
      <c r="FU228" s="491"/>
      <c r="FV228" s="491"/>
      <c r="FW228" s="491"/>
      <c r="FX228" s="491"/>
      <c r="FY228" s="491"/>
      <c r="FZ228" s="491"/>
      <c r="GA228" s="491"/>
      <c r="GB228" s="491"/>
      <c r="GC228" s="491"/>
      <c r="GD228" s="491"/>
      <c r="GE228" s="491"/>
      <c r="GF228" s="491"/>
      <c r="GG228" s="491"/>
      <c r="GH228" s="491"/>
      <c r="GI228" s="491"/>
      <c r="GJ228" s="491"/>
      <c r="GK228" s="491"/>
      <c r="GL228" s="491"/>
    </row>
    <row r="229" spans="4:194" ht="3" customHeight="1">
      <c r="D229" s="647"/>
      <c r="E229" s="648"/>
      <c r="F229" s="648"/>
      <c r="G229" s="648"/>
      <c r="H229" s="648"/>
      <c r="I229" s="648"/>
      <c r="J229" s="648"/>
      <c r="K229" s="648"/>
      <c r="L229" s="648"/>
      <c r="M229" s="648"/>
      <c r="N229" s="648"/>
      <c r="O229" s="648"/>
      <c r="P229" s="648"/>
      <c r="Q229" s="648"/>
      <c r="R229" s="648"/>
      <c r="S229" s="649"/>
      <c r="T229" s="656"/>
      <c r="U229" s="657"/>
      <c r="V229" s="657"/>
      <c r="W229" s="657"/>
      <c r="X229" s="657"/>
      <c r="Y229" s="657"/>
      <c r="Z229" s="657"/>
      <c r="AA229" s="657"/>
      <c r="AB229" s="657"/>
      <c r="AC229" s="657"/>
      <c r="AD229" s="657"/>
      <c r="AE229" s="657"/>
      <c r="AF229" s="657"/>
      <c r="AG229" s="657"/>
      <c r="AH229" s="657"/>
      <c r="AI229" s="657"/>
      <c r="AJ229" s="657"/>
      <c r="AK229" s="657"/>
      <c r="AL229" s="657"/>
      <c r="AM229" s="657"/>
      <c r="AN229" s="657"/>
      <c r="AO229" s="657"/>
      <c r="AP229" s="657"/>
      <c r="AQ229" s="657"/>
      <c r="AR229" s="657"/>
      <c r="AS229" s="658"/>
      <c r="AT229" s="647"/>
      <c r="AU229" s="648"/>
      <c r="AV229" s="648"/>
      <c r="AW229" s="648"/>
      <c r="AX229" s="648"/>
      <c r="AY229" s="648"/>
      <c r="AZ229" s="648"/>
      <c r="BA229" s="648"/>
      <c r="BB229" s="648"/>
      <c r="BC229" s="648"/>
      <c r="BD229" s="648"/>
      <c r="BE229" s="648"/>
      <c r="BF229" s="648"/>
      <c r="BG229" s="648"/>
      <c r="BH229" s="648"/>
      <c r="BI229" s="648"/>
      <c r="BJ229" s="648"/>
      <c r="BK229" s="648"/>
      <c r="BL229" s="648"/>
      <c r="BM229" s="648"/>
      <c r="BN229" s="648"/>
      <c r="BO229" s="649"/>
      <c r="BP229" s="656"/>
      <c r="BQ229" s="657"/>
      <c r="BR229" s="657"/>
      <c r="BS229" s="657"/>
      <c r="BT229" s="657"/>
      <c r="BU229" s="657"/>
      <c r="BV229" s="657"/>
      <c r="BW229" s="657"/>
      <c r="BX229" s="657"/>
      <c r="BY229" s="657"/>
      <c r="BZ229" s="657"/>
      <c r="CA229" s="657"/>
      <c r="CB229" s="657"/>
      <c r="CC229" s="657"/>
      <c r="CD229" s="657"/>
      <c r="CE229" s="657"/>
      <c r="CF229" s="657"/>
      <c r="CG229" s="657"/>
      <c r="CH229" s="657"/>
      <c r="CI229" s="657"/>
      <c r="CJ229" s="657"/>
      <c r="CK229" s="657"/>
      <c r="CL229" s="657"/>
      <c r="CM229" s="657"/>
      <c r="CN229" s="657"/>
      <c r="CO229" s="657"/>
      <c r="CP229" s="658"/>
      <c r="CZ229" s="491"/>
      <c r="DA229" s="491"/>
      <c r="DB229" s="491"/>
      <c r="DC229" s="491"/>
      <c r="DD229" s="491"/>
      <c r="DE229" s="491"/>
      <c r="DF229" s="491"/>
      <c r="DG229" s="491"/>
      <c r="DH229" s="491"/>
      <c r="DI229" s="491"/>
      <c r="DJ229" s="491"/>
      <c r="DK229" s="491"/>
      <c r="DL229" s="491"/>
      <c r="DM229" s="491"/>
      <c r="DN229" s="491"/>
      <c r="DO229" s="491"/>
      <c r="DP229" s="491"/>
      <c r="DQ229" s="491"/>
      <c r="DR229" s="491"/>
      <c r="DS229" s="491"/>
      <c r="DT229" s="491"/>
      <c r="DU229" s="491"/>
      <c r="DV229" s="491"/>
      <c r="DW229" s="491"/>
      <c r="DX229" s="491"/>
      <c r="DY229" s="491"/>
      <c r="DZ229" s="491"/>
      <c r="EA229" s="491"/>
      <c r="EB229" s="491"/>
      <c r="EC229" s="491"/>
      <c r="ED229" s="491"/>
      <c r="EE229" s="491"/>
      <c r="EF229" s="491"/>
      <c r="EG229" s="491"/>
      <c r="EH229" s="491"/>
      <c r="EI229" s="491"/>
      <c r="EJ229" s="491"/>
      <c r="EK229" s="491"/>
      <c r="EL229" s="491"/>
      <c r="EM229" s="491"/>
      <c r="EN229" s="491"/>
      <c r="EO229" s="491"/>
      <c r="EP229" s="491"/>
      <c r="EQ229" s="491"/>
      <c r="ER229" s="491"/>
      <c r="ES229" s="491"/>
      <c r="ET229" s="491"/>
      <c r="EU229" s="491"/>
      <c r="EV229" s="491"/>
      <c r="EW229" s="491"/>
      <c r="EX229" s="491"/>
      <c r="EY229" s="491"/>
      <c r="EZ229" s="491"/>
      <c r="FA229" s="491"/>
      <c r="FB229" s="491"/>
      <c r="FC229" s="491"/>
      <c r="FD229" s="491"/>
      <c r="FE229" s="491"/>
      <c r="FF229" s="491"/>
      <c r="FG229" s="491"/>
      <c r="FH229" s="491"/>
      <c r="FI229" s="491"/>
      <c r="FJ229" s="491"/>
      <c r="FK229" s="491"/>
      <c r="FL229" s="491"/>
      <c r="FM229" s="491"/>
      <c r="FN229" s="491"/>
      <c r="FO229" s="491"/>
      <c r="FP229" s="491"/>
      <c r="FQ229" s="491"/>
      <c r="FR229" s="491"/>
      <c r="FS229" s="491"/>
      <c r="FT229" s="491"/>
      <c r="FU229" s="491"/>
      <c r="FV229" s="491"/>
      <c r="FW229" s="491"/>
      <c r="FX229" s="491"/>
      <c r="FY229" s="491"/>
      <c r="FZ229" s="491"/>
      <c r="GA229" s="491"/>
      <c r="GB229" s="491"/>
      <c r="GC229" s="491"/>
      <c r="GD229" s="491"/>
      <c r="GE229" s="491"/>
      <c r="GF229" s="491"/>
      <c r="GG229" s="491"/>
      <c r="GH229" s="491"/>
      <c r="GI229" s="491"/>
      <c r="GJ229" s="491"/>
      <c r="GK229" s="491"/>
      <c r="GL229" s="491"/>
    </row>
    <row r="230" spans="4:194" ht="3" customHeight="1">
      <c r="D230" s="647"/>
      <c r="E230" s="648"/>
      <c r="F230" s="648"/>
      <c r="G230" s="648"/>
      <c r="H230" s="648"/>
      <c r="I230" s="648"/>
      <c r="J230" s="648"/>
      <c r="K230" s="648"/>
      <c r="L230" s="648"/>
      <c r="M230" s="648"/>
      <c r="N230" s="648"/>
      <c r="O230" s="648"/>
      <c r="P230" s="648"/>
      <c r="Q230" s="648"/>
      <c r="R230" s="648"/>
      <c r="S230" s="649"/>
      <c r="T230" s="656"/>
      <c r="U230" s="657"/>
      <c r="V230" s="657"/>
      <c r="W230" s="657"/>
      <c r="X230" s="657"/>
      <c r="Y230" s="657"/>
      <c r="Z230" s="657"/>
      <c r="AA230" s="657"/>
      <c r="AB230" s="657"/>
      <c r="AC230" s="657"/>
      <c r="AD230" s="657"/>
      <c r="AE230" s="657"/>
      <c r="AF230" s="657"/>
      <c r="AG230" s="657"/>
      <c r="AH230" s="657"/>
      <c r="AI230" s="657"/>
      <c r="AJ230" s="657"/>
      <c r="AK230" s="657"/>
      <c r="AL230" s="657"/>
      <c r="AM230" s="657"/>
      <c r="AN230" s="657"/>
      <c r="AO230" s="657"/>
      <c r="AP230" s="657"/>
      <c r="AQ230" s="657"/>
      <c r="AR230" s="657"/>
      <c r="AS230" s="658"/>
      <c r="AT230" s="647"/>
      <c r="AU230" s="648"/>
      <c r="AV230" s="648"/>
      <c r="AW230" s="648"/>
      <c r="AX230" s="648"/>
      <c r="AY230" s="648"/>
      <c r="AZ230" s="648"/>
      <c r="BA230" s="648"/>
      <c r="BB230" s="648"/>
      <c r="BC230" s="648"/>
      <c r="BD230" s="648"/>
      <c r="BE230" s="648"/>
      <c r="BF230" s="648"/>
      <c r="BG230" s="648"/>
      <c r="BH230" s="648"/>
      <c r="BI230" s="648"/>
      <c r="BJ230" s="648"/>
      <c r="BK230" s="648"/>
      <c r="BL230" s="648"/>
      <c r="BM230" s="648"/>
      <c r="BN230" s="648"/>
      <c r="BO230" s="649"/>
      <c r="BP230" s="656"/>
      <c r="BQ230" s="657"/>
      <c r="BR230" s="657"/>
      <c r="BS230" s="657"/>
      <c r="BT230" s="657"/>
      <c r="BU230" s="657"/>
      <c r="BV230" s="657"/>
      <c r="BW230" s="657"/>
      <c r="BX230" s="657"/>
      <c r="BY230" s="657"/>
      <c r="BZ230" s="657"/>
      <c r="CA230" s="657"/>
      <c r="CB230" s="657"/>
      <c r="CC230" s="657"/>
      <c r="CD230" s="657"/>
      <c r="CE230" s="657"/>
      <c r="CF230" s="657"/>
      <c r="CG230" s="657"/>
      <c r="CH230" s="657"/>
      <c r="CI230" s="657"/>
      <c r="CJ230" s="657"/>
      <c r="CK230" s="657"/>
      <c r="CL230" s="657"/>
      <c r="CM230" s="657"/>
      <c r="CN230" s="657"/>
      <c r="CO230" s="657"/>
      <c r="CP230" s="658"/>
      <c r="CZ230" s="491"/>
      <c r="DA230" s="491"/>
      <c r="DB230" s="491"/>
      <c r="DC230" s="491"/>
      <c r="DD230" s="491"/>
      <c r="DE230" s="491"/>
      <c r="DF230" s="491"/>
      <c r="DG230" s="491"/>
      <c r="DH230" s="491"/>
      <c r="DI230" s="491"/>
      <c r="DJ230" s="491"/>
      <c r="DK230" s="491"/>
      <c r="DL230" s="491"/>
      <c r="DM230" s="491"/>
      <c r="DN230" s="491"/>
      <c r="DO230" s="491"/>
      <c r="DP230" s="491"/>
      <c r="DQ230" s="491"/>
      <c r="DR230" s="491"/>
      <c r="DS230" s="491"/>
      <c r="DT230" s="491"/>
      <c r="DU230" s="491"/>
      <c r="DV230" s="491"/>
      <c r="DW230" s="491"/>
      <c r="DX230" s="491"/>
      <c r="DY230" s="491"/>
      <c r="DZ230" s="491"/>
      <c r="EA230" s="491"/>
      <c r="EB230" s="491"/>
      <c r="EC230" s="491"/>
      <c r="ED230" s="491"/>
      <c r="EE230" s="491"/>
      <c r="EF230" s="491"/>
      <c r="EG230" s="491"/>
      <c r="EH230" s="491"/>
      <c r="EI230" s="491"/>
      <c r="EJ230" s="491"/>
      <c r="EK230" s="491"/>
      <c r="EL230" s="491"/>
      <c r="EM230" s="491"/>
      <c r="EN230" s="491"/>
      <c r="EO230" s="491"/>
      <c r="EP230" s="491"/>
      <c r="EQ230" s="491"/>
      <c r="ER230" s="491"/>
      <c r="ES230" s="491"/>
      <c r="ET230" s="491"/>
      <c r="EU230" s="491"/>
      <c r="EV230" s="491"/>
      <c r="EW230" s="491"/>
      <c r="EX230" s="491"/>
      <c r="EY230" s="491"/>
      <c r="EZ230" s="491"/>
      <c r="FA230" s="491"/>
      <c r="FB230" s="491"/>
      <c r="FC230" s="491"/>
      <c r="FD230" s="491"/>
      <c r="FE230" s="491"/>
      <c r="FF230" s="491"/>
      <c r="FG230" s="491"/>
      <c r="FH230" s="491"/>
      <c r="FI230" s="491"/>
      <c r="FJ230" s="491"/>
      <c r="FK230" s="491"/>
      <c r="FL230" s="491"/>
      <c r="FM230" s="491"/>
      <c r="FN230" s="491"/>
      <c r="FO230" s="491"/>
      <c r="FP230" s="491"/>
      <c r="FQ230" s="491"/>
      <c r="FR230" s="491"/>
      <c r="FS230" s="491"/>
      <c r="FT230" s="491"/>
      <c r="FU230" s="491"/>
      <c r="FV230" s="491"/>
      <c r="FW230" s="491"/>
      <c r="FX230" s="491"/>
      <c r="FY230" s="491"/>
      <c r="FZ230" s="491"/>
      <c r="GA230" s="491"/>
      <c r="GB230" s="491"/>
      <c r="GC230" s="491"/>
      <c r="GD230" s="491"/>
      <c r="GE230" s="491"/>
      <c r="GF230" s="491"/>
      <c r="GG230" s="491"/>
      <c r="GH230" s="491"/>
      <c r="GI230" s="491"/>
      <c r="GJ230" s="491"/>
      <c r="GK230" s="491"/>
      <c r="GL230" s="491"/>
    </row>
    <row r="231" spans="4:194" ht="3" customHeight="1">
      <c r="D231" s="650"/>
      <c r="E231" s="651"/>
      <c r="F231" s="651"/>
      <c r="G231" s="651"/>
      <c r="H231" s="651"/>
      <c r="I231" s="651"/>
      <c r="J231" s="651"/>
      <c r="K231" s="651"/>
      <c r="L231" s="651"/>
      <c r="M231" s="651"/>
      <c r="N231" s="651"/>
      <c r="O231" s="651"/>
      <c r="P231" s="651"/>
      <c r="Q231" s="651"/>
      <c r="R231" s="651"/>
      <c r="S231" s="652"/>
      <c r="T231" s="659"/>
      <c r="U231" s="660"/>
      <c r="V231" s="660"/>
      <c r="W231" s="660"/>
      <c r="X231" s="660"/>
      <c r="Y231" s="660"/>
      <c r="Z231" s="660"/>
      <c r="AA231" s="660"/>
      <c r="AB231" s="660"/>
      <c r="AC231" s="660"/>
      <c r="AD231" s="660"/>
      <c r="AE231" s="660"/>
      <c r="AF231" s="660"/>
      <c r="AG231" s="660"/>
      <c r="AH231" s="660"/>
      <c r="AI231" s="660"/>
      <c r="AJ231" s="660"/>
      <c r="AK231" s="660"/>
      <c r="AL231" s="660"/>
      <c r="AM231" s="660"/>
      <c r="AN231" s="660"/>
      <c r="AO231" s="660"/>
      <c r="AP231" s="660"/>
      <c r="AQ231" s="660"/>
      <c r="AR231" s="660"/>
      <c r="AS231" s="661"/>
      <c r="AT231" s="650"/>
      <c r="AU231" s="651"/>
      <c r="AV231" s="651"/>
      <c r="AW231" s="651"/>
      <c r="AX231" s="651"/>
      <c r="AY231" s="651"/>
      <c r="AZ231" s="651"/>
      <c r="BA231" s="651"/>
      <c r="BB231" s="651"/>
      <c r="BC231" s="651"/>
      <c r="BD231" s="651"/>
      <c r="BE231" s="651"/>
      <c r="BF231" s="651"/>
      <c r="BG231" s="651"/>
      <c r="BH231" s="651"/>
      <c r="BI231" s="651"/>
      <c r="BJ231" s="651"/>
      <c r="BK231" s="651"/>
      <c r="BL231" s="651"/>
      <c r="BM231" s="651"/>
      <c r="BN231" s="651"/>
      <c r="BO231" s="652"/>
      <c r="BP231" s="659"/>
      <c r="BQ231" s="660"/>
      <c r="BR231" s="660"/>
      <c r="BS231" s="660"/>
      <c r="BT231" s="660"/>
      <c r="BU231" s="660"/>
      <c r="BV231" s="660"/>
      <c r="BW231" s="660"/>
      <c r="BX231" s="660"/>
      <c r="BY231" s="660"/>
      <c r="BZ231" s="660"/>
      <c r="CA231" s="660"/>
      <c r="CB231" s="660"/>
      <c r="CC231" s="660"/>
      <c r="CD231" s="660"/>
      <c r="CE231" s="660"/>
      <c r="CF231" s="660"/>
      <c r="CG231" s="660"/>
      <c r="CH231" s="660"/>
      <c r="CI231" s="660"/>
      <c r="CJ231" s="660"/>
      <c r="CK231" s="660"/>
      <c r="CL231" s="660"/>
      <c r="CM231" s="660"/>
      <c r="CN231" s="660"/>
      <c r="CO231" s="660"/>
      <c r="CP231" s="661"/>
      <c r="CZ231" s="491"/>
      <c r="DA231" s="491"/>
      <c r="DB231" s="491"/>
      <c r="DC231" s="491"/>
      <c r="DD231" s="491"/>
      <c r="DE231" s="491"/>
      <c r="DF231" s="491"/>
      <c r="DG231" s="491"/>
      <c r="DH231" s="491"/>
      <c r="DI231" s="491"/>
      <c r="DJ231" s="491"/>
      <c r="DK231" s="491"/>
      <c r="DL231" s="491"/>
      <c r="DM231" s="491"/>
      <c r="DN231" s="491"/>
      <c r="DO231" s="491"/>
      <c r="DP231" s="491"/>
      <c r="DQ231" s="491"/>
      <c r="DR231" s="491"/>
      <c r="DS231" s="491"/>
      <c r="DT231" s="491"/>
      <c r="DU231" s="491"/>
      <c r="DV231" s="491"/>
      <c r="DW231" s="491"/>
      <c r="DX231" s="491"/>
      <c r="DY231" s="491"/>
      <c r="DZ231" s="491"/>
      <c r="EA231" s="491"/>
      <c r="EB231" s="491"/>
      <c r="EC231" s="491"/>
      <c r="ED231" s="491"/>
      <c r="EE231" s="491"/>
      <c r="EF231" s="491"/>
      <c r="EG231" s="491"/>
      <c r="EH231" s="491"/>
      <c r="EI231" s="491"/>
      <c r="EJ231" s="491"/>
      <c r="EK231" s="491"/>
      <c r="EL231" s="491"/>
      <c r="EM231" s="491"/>
      <c r="EN231" s="491"/>
      <c r="EO231" s="491"/>
      <c r="EP231" s="491"/>
      <c r="EQ231" s="491"/>
      <c r="ER231" s="491"/>
      <c r="ES231" s="491"/>
      <c r="ET231" s="491"/>
      <c r="EU231" s="491"/>
      <c r="EV231" s="491"/>
      <c r="EW231" s="491"/>
      <c r="EX231" s="491"/>
      <c r="EY231" s="491"/>
      <c r="EZ231" s="491"/>
      <c r="FA231" s="491"/>
      <c r="FB231" s="491"/>
      <c r="FC231" s="491"/>
      <c r="FD231" s="491"/>
      <c r="FE231" s="491"/>
      <c r="FF231" s="491"/>
      <c r="FG231" s="491"/>
      <c r="FH231" s="491"/>
      <c r="FI231" s="491"/>
      <c r="FJ231" s="491"/>
      <c r="FK231" s="491"/>
      <c r="FL231" s="491"/>
      <c r="FM231" s="491"/>
      <c r="FN231" s="491"/>
      <c r="FO231" s="491"/>
      <c r="FP231" s="491"/>
      <c r="FQ231" s="491"/>
      <c r="FR231" s="491"/>
      <c r="FS231" s="491"/>
      <c r="FT231" s="491"/>
      <c r="FU231" s="491"/>
      <c r="FV231" s="491"/>
      <c r="FW231" s="491"/>
      <c r="FX231" s="491"/>
      <c r="FY231" s="491"/>
      <c r="FZ231" s="491"/>
      <c r="GA231" s="491"/>
      <c r="GB231" s="491"/>
      <c r="GC231" s="491"/>
      <c r="GD231" s="491"/>
      <c r="GE231" s="491"/>
      <c r="GF231" s="491"/>
      <c r="GG231" s="491"/>
      <c r="GH231" s="491"/>
      <c r="GI231" s="491"/>
      <c r="GJ231" s="491"/>
      <c r="GK231" s="491"/>
      <c r="GL231" s="491"/>
    </row>
    <row r="232" spans="4:194" ht="3" customHeight="1">
      <c r="CZ232" s="491"/>
      <c r="DA232" s="491"/>
      <c r="DB232" s="491"/>
      <c r="DC232" s="491"/>
      <c r="DD232" s="491"/>
      <c r="DE232" s="491"/>
      <c r="DF232" s="491"/>
      <c r="DG232" s="491"/>
      <c r="DH232" s="491"/>
      <c r="DI232" s="491"/>
      <c r="DJ232" s="491"/>
      <c r="DK232" s="491"/>
      <c r="DL232" s="491"/>
      <c r="DM232" s="491"/>
      <c r="DN232" s="491"/>
      <c r="DO232" s="491"/>
      <c r="DP232" s="491"/>
      <c r="DQ232" s="491"/>
      <c r="DR232" s="491"/>
      <c r="DS232" s="491"/>
      <c r="DT232" s="491"/>
      <c r="DU232" s="491"/>
      <c r="DV232" s="491"/>
      <c r="DW232" s="491"/>
      <c r="DX232" s="491"/>
      <c r="DY232" s="491"/>
      <c r="DZ232" s="491"/>
      <c r="EA232" s="491"/>
      <c r="EB232" s="491"/>
      <c r="EC232" s="491"/>
      <c r="ED232" s="491"/>
      <c r="EE232" s="491"/>
      <c r="EF232" s="491"/>
      <c r="EG232" s="491"/>
      <c r="EH232" s="491"/>
      <c r="EI232" s="491"/>
      <c r="EJ232" s="491"/>
      <c r="EK232" s="491"/>
      <c r="EL232" s="491"/>
      <c r="EM232" s="491"/>
      <c r="EN232" s="491"/>
      <c r="EO232" s="491"/>
      <c r="EP232" s="491"/>
      <c r="EQ232" s="491"/>
      <c r="ER232" s="491"/>
      <c r="ES232" s="491"/>
      <c r="ET232" s="491"/>
      <c r="EU232" s="491"/>
      <c r="EV232" s="491"/>
      <c r="EW232" s="491"/>
      <c r="EX232" s="491"/>
      <c r="EY232" s="491"/>
      <c r="EZ232" s="491"/>
      <c r="FA232" s="491"/>
      <c r="FB232" s="491"/>
      <c r="FC232" s="491"/>
      <c r="FD232" s="491"/>
      <c r="FE232" s="491"/>
      <c r="FF232" s="491"/>
      <c r="FG232" s="491"/>
      <c r="FH232" s="491"/>
      <c r="FI232" s="491"/>
      <c r="FJ232" s="491"/>
      <c r="FK232" s="491"/>
      <c r="FL232" s="491"/>
      <c r="FM232" s="491"/>
      <c r="FN232" s="491"/>
      <c r="FO232" s="491"/>
      <c r="FP232" s="491"/>
      <c r="FQ232" s="491"/>
      <c r="FR232" s="491"/>
      <c r="FS232" s="491"/>
      <c r="FT232" s="491"/>
      <c r="FU232" s="491"/>
      <c r="FV232" s="491"/>
      <c r="FW232" s="491"/>
      <c r="FX232" s="491"/>
      <c r="FY232" s="491"/>
      <c r="FZ232" s="491"/>
      <c r="GA232" s="491"/>
      <c r="GB232" s="491"/>
      <c r="GC232" s="491"/>
      <c r="GD232" s="491"/>
      <c r="GE232" s="491"/>
      <c r="GF232" s="491"/>
      <c r="GG232" s="491"/>
      <c r="GH232" s="491"/>
      <c r="GI232" s="491"/>
      <c r="GJ232" s="491"/>
      <c r="GK232" s="491"/>
      <c r="GL232" s="491"/>
    </row>
    <row r="233" spans="4:194" ht="3" customHeight="1">
      <c r="D233" s="491"/>
      <c r="E233" s="491"/>
      <c r="F233" s="491"/>
      <c r="G233" s="491"/>
      <c r="H233" s="491"/>
      <c r="I233" s="491"/>
      <c r="J233" s="491"/>
      <c r="K233" s="491"/>
      <c r="L233" s="491"/>
      <c r="M233" s="491"/>
      <c r="N233" s="491"/>
      <c r="O233" s="491"/>
      <c r="P233" s="491"/>
      <c r="Q233" s="491"/>
      <c r="R233" s="491"/>
      <c r="S233" s="491"/>
      <c r="T233" s="491"/>
      <c r="U233" s="491"/>
      <c r="V233" s="491"/>
      <c r="W233" s="491"/>
      <c r="X233" s="491"/>
      <c r="Y233" s="491"/>
      <c r="Z233" s="491"/>
      <c r="AA233" s="491"/>
      <c r="AB233" s="491"/>
      <c r="AC233" s="491"/>
      <c r="AD233" s="491"/>
      <c r="AE233" s="491"/>
      <c r="AF233" s="491"/>
      <c r="AG233" s="491"/>
      <c r="AH233" s="491"/>
      <c r="AI233" s="491"/>
      <c r="AJ233" s="491"/>
      <c r="AK233" s="491"/>
      <c r="AL233" s="491"/>
      <c r="AM233" s="491"/>
      <c r="AN233" s="491"/>
      <c r="AO233" s="491"/>
      <c r="AP233" s="491"/>
      <c r="AQ233" s="491"/>
      <c r="AR233" s="491"/>
      <c r="AS233" s="491"/>
      <c r="AT233" s="491"/>
      <c r="AU233" s="491"/>
      <c r="AV233" s="491"/>
      <c r="AW233" s="491"/>
      <c r="AX233" s="491"/>
      <c r="AY233" s="491"/>
      <c r="AZ233" s="491"/>
      <c r="BA233" s="491"/>
      <c r="BB233" s="491"/>
      <c r="BC233" s="491"/>
      <c r="BD233" s="491"/>
      <c r="BE233" s="491"/>
      <c r="BF233" s="491"/>
      <c r="BG233" s="491"/>
      <c r="BH233" s="491"/>
      <c r="BI233" s="491"/>
      <c r="BJ233" s="491"/>
      <c r="BK233" s="491"/>
      <c r="BL233" s="491"/>
      <c r="BM233" s="491"/>
      <c r="BN233" s="491"/>
      <c r="BO233" s="491"/>
      <c r="BP233" s="491"/>
      <c r="BQ233" s="491"/>
      <c r="BR233" s="491"/>
      <c r="BS233" s="491"/>
      <c r="BT233" s="491"/>
      <c r="BU233" s="491"/>
      <c r="BV233" s="491"/>
      <c r="BW233" s="491"/>
      <c r="BX233" s="491"/>
      <c r="BY233" s="491"/>
      <c r="BZ233" s="491"/>
      <c r="CA233" s="491"/>
      <c r="CB233" s="491"/>
      <c r="CC233" s="491"/>
      <c r="CD233" s="491"/>
      <c r="CE233" s="491"/>
      <c r="CF233" s="491"/>
      <c r="CG233" s="491"/>
      <c r="CH233" s="491"/>
      <c r="CI233" s="491"/>
      <c r="CJ233" s="491"/>
      <c r="CK233" s="491"/>
      <c r="CL233" s="491"/>
      <c r="CM233" s="491"/>
      <c r="CN233" s="491"/>
      <c r="CO233" s="491"/>
      <c r="CP233" s="491"/>
      <c r="CZ233" s="491"/>
      <c r="DA233" s="491"/>
      <c r="DB233" s="491"/>
      <c r="DC233" s="491"/>
      <c r="DD233" s="491"/>
      <c r="DE233" s="491"/>
      <c r="DF233" s="491"/>
      <c r="DG233" s="491"/>
      <c r="DH233" s="491"/>
      <c r="DI233" s="491"/>
      <c r="DJ233" s="491"/>
      <c r="DK233" s="491"/>
      <c r="DL233" s="491"/>
      <c r="DM233" s="491"/>
      <c r="DN233" s="491"/>
      <c r="DO233" s="491"/>
      <c r="DP233" s="491"/>
      <c r="DQ233" s="491"/>
      <c r="DR233" s="491"/>
      <c r="DS233" s="491"/>
      <c r="DT233" s="491"/>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c r="EP233" s="491"/>
      <c r="EQ233" s="491"/>
      <c r="ER233" s="491"/>
      <c r="ES233" s="491"/>
      <c r="ET233" s="491"/>
      <c r="EU233" s="491"/>
      <c r="EV233" s="491"/>
      <c r="EW233" s="491"/>
      <c r="EX233" s="491"/>
      <c r="EY233" s="491"/>
      <c r="EZ233" s="491"/>
      <c r="FA233" s="491"/>
      <c r="FB233" s="491"/>
      <c r="FC233" s="491"/>
      <c r="FD233" s="491"/>
      <c r="FE233" s="491"/>
      <c r="FF233" s="491"/>
      <c r="FG233" s="491"/>
      <c r="FH233" s="491"/>
      <c r="FI233" s="491"/>
      <c r="FJ233" s="491"/>
      <c r="FK233" s="491"/>
      <c r="FL233" s="491"/>
      <c r="FM233" s="491"/>
      <c r="FN233" s="491"/>
      <c r="FO233" s="491"/>
      <c r="FP233" s="491"/>
      <c r="FQ233" s="491"/>
      <c r="FR233" s="491"/>
      <c r="FS233" s="491"/>
      <c r="FT233" s="491"/>
      <c r="FU233" s="491"/>
      <c r="FV233" s="491"/>
      <c r="FW233" s="491"/>
      <c r="FX233" s="491"/>
      <c r="FY233" s="491"/>
      <c r="FZ233" s="491"/>
      <c r="GA233" s="491"/>
      <c r="GB233" s="491"/>
      <c r="GC233" s="491"/>
      <c r="GD233" s="491"/>
      <c r="GE233" s="491"/>
      <c r="GF233" s="491"/>
      <c r="GG233" s="491"/>
      <c r="GH233" s="491"/>
      <c r="GI233" s="491"/>
      <c r="GJ233" s="491"/>
      <c r="GK233" s="491"/>
      <c r="GL233" s="491"/>
    </row>
    <row r="234" spans="4:194" ht="3" customHeight="1">
      <c r="D234" s="491"/>
      <c r="E234" s="491"/>
      <c r="F234" s="491"/>
      <c r="G234" s="491"/>
      <c r="H234" s="491"/>
      <c r="I234" s="491"/>
      <c r="J234" s="491"/>
      <c r="K234" s="491"/>
      <c r="L234" s="491"/>
      <c r="M234" s="491"/>
      <c r="N234" s="491"/>
      <c r="O234" s="491"/>
      <c r="P234" s="491"/>
      <c r="Q234" s="491"/>
      <c r="R234" s="491"/>
      <c r="S234" s="491"/>
      <c r="T234" s="491"/>
      <c r="U234" s="491"/>
      <c r="V234" s="491"/>
      <c r="W234" s="491"/>
      <c r="X234" s="491"/>
      <c r="Y234" s="491"/>
      <c r="Z234" s="491"/>
      <c r="AA234" s="491"/>
      <c r="AB234" s="491"/>
      <c r="AC234" s="491"/>
      <c r="AD234" s="491"/>
      <c r="AE234" s="491"/>
      <c r="AF234" s="491"/>
      <c r="AG234" s="491"/>
      <c r="AH234" s="491"/>
      <c r="AI234" s="491"/>
      <c r="AJ234" s="491"/>
      <c r="AK234" s="491"/>
      <c r="AL234" s="491"/>
      <c r="AM234" s="491"/>
      <c r="AN234" s="491"/>
      <c r="AO234" s="491"/>
      <c r="AP234" s="491"/>
      <c r="AQ234" s="491"/>
      <c r="AR234" s="491"/>
      <c r="AS234" s="491"/>
      <c r="AT234" s="491"/>
      <c r="AU234" s="491"/>
      <c r="AV234" s="491"/>
      <c r="AW234" s="491"/>
      <c r="AX234" s="491"/>
      <c r="AY234" s="491"/>
      <c r="AZ234" s="491"/>
      <c r="BA234" s="491"/>
      <c r="BB234" s="491"/>
      <c r="BC234" s="491"/>
      <c r="BD234" s="491"/>
      <c r="BE234" s="491"/>
      <c r="BF234" s="491"/>
      <c r="BG234" s="491"/>
      <c r="BH234" s="491"/>
      <c r="BI234" s="491"/>
      <c r="BJ234" s="491"/>
      <c r="BK234" s="491"/>
      <c r="BL234" s="491"/>
      <c r="BM234" s="491"/>
      <c r="BN234" s="491"/>
      <c r="BO234" s="491"/>
      <c r="BP234" s="491"/>
      <c r="BQ234" s="491"/>
      <c r="BR234" s="491"/>
      <c r="BS234" s="491"/>
      <c r="BT234" s="491"/>
      <c r="BU234" s="491"/>
      <c r="BV234" s="491"/>
      <c r="BW234" s="491"/>
      <c r="BX234" s="491"/>
      <c r="BY234" s="491"/>
      <c r="BZ234" s="491"/>
      <c r="CA234" s="491"/>
      <c r="CB234" s="491"/>
      <c r="CC234" s="491"/>
      <c r="CD234" s="491"/>
      <c r="CE234" s="491"/>
      <c r="CF234" s="491"/>
      <c r="CG234" s="491"/>
      <c r="CH234" s="491"/>
      <c r="CI234" s="491"/>
      <c r="CJ234" s="491"/>
      <c r="CK234" s="491"/>
      <c r="CL234" s="491"/>
      <c r="CM234" s="491"/>
      <c r="CN234" s="491"/>
      <c r="CO234" s="491"/>
      <c r="CP234" s="491"/>
      <c r="CZ234" s="491"/>
      <c r="DA234" s="491"/>
      <c r="DB234" s="491"/>
      <c r="DC234" s="491"/>
      <c r="DD234" s="491"/>
      <c r="DE234" s="491"/>
      <c r="DF234" s="491"/>
      <c r="DG234" s="491"/>
      <c r="DH234" s="491"/>
      <c r="DI234" s="491"/>
      <c r="DJ234" s="491"/>
      <c r="DK234" s="491"/>
      <c r="DL234" s="491"/>
      <c r="DM234" s="491"/>
      <c r="DN234" s="491"/>
      <c r="DO234" s="491"/>
      <c r="DP234" s="491"/>
      <c r="DQ234" s="491"/>
      <c r="DR234" s="491"/>
      <c r="DS234" s="491"/>
      <c r="DT234" s="491"/>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c r="EP234" s="491"/>
      <c r="EQ234" s="491"/>
      <c r="ER234" s="491"/>
      <c r="ES234" s="491"/>
      <c r="ET234" s="491"/>
      <c r="EU234" s="491"/>
      <c r="EV234" s="491"/>
      <c r="EW234" s="491"/>
      <c r="EX234" s="491"/>
      <c r="EY234" s="491"/>
      <c r="EZ234" s="491"/>
      <c r="FA234" s="491"/>
      <c r="FB234" s="491"/>
      <c r="FC234" s="491"/>
      <c r="FD234" s="491"/>
      <c r="FE234" s="491"/>
      <c r="FF234" s="491"/>
      <c r="FG234" s="491"/>
      <c r="FH234" s="491"/>
      <c r="FI234" s="491"/>
      <c r="FJ234" s="491"/>
      <c r="FK234" s="491"/>
      <c r="FL234" s="491"/>
      <c r="FM234" s="491"/>
      <c r="FN234" s="491"/>
      <c r="FO234" s="491"/>
      <c r="FP234" s="491"/>
      <c r="FQ234" s="491"/>
      <c r="FR234" s="491"/>
      <c r="FS234" s="491"/>
      <c r="FT234" s="491"/>
      <c r="FU234" s="491"/>
      <c r="FV234" s="491"/>
      <c r="FW234" s="491"/>
      <c r="FX234" s="491"/>
      <c r="FY234" s="491"/>
      <c r="FZ234" s="491"/>
      <c r="GA234" s="491"/>
      <c r="GB234" s="491"/>
      <c r="GC234" s="491"/>
      <c r="GD234" s="491"/>
      <c r="GE234" s="491"/>
      <c r="GF234" s="491"/>
      <c r="GG234" s="491"/>
      <c r="GH234" s="491"/>
      <c r="GI234" s="491"/>
      <c r="GJ234" s="491"/>
      <c r="GK234" s="491"/>
      <c r="GL234" s="491"/>
    </row>
    <row r="235" spans="4:194" ht="3" customHeight="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1"/>
      <c r="AC235" s="491"/>
      <c r="AD235" s="491"/>
      <c r="AE235" s="491"/>
      <c r="AF235" s="491"/>
      <c r="AG235" s="491"/>
      <c r="AH235" s="491"/>
      <c r="AI235" s="491"/>
      <c r="AJ235" s="491"/>
      <c r="AK235" s="491"/>
      <c r="AL235" s="491"/>
      <c r="AM235" s="491"/>
      <c r="AN235" s="491"/>
      <c r="AO235" s="491"/>
      <c r="AP235" s="491"/>
      <c r="AQ235" s="491"/>
      <c r="AR235" s="491"/>
      <c r="AS235" s="491"/>
      <c r="AT235" s="491"/>
      <c r="AU235" s="491"/>
      <c r="AV235" s="491"/>
      <c r="AW235" s="491"/>
      <c r="AX235" s="491"/>
      <c r="AY235" s="491"/>
      <c r="AZ235" s="491"/>
      <c r="BA235" s="491"/>
      <c r="BB235" s="491"/>
      <c r="BC235" s="491"/>
      <c r="BD235" s="491"/>
      <c r="BE235" s="491"/>
      <c r="BF235" s="491"/>
      <c r="BG235" s="491"/>
      <c r="BH235" s="491"/>
      <c r="BI235" s="491"/>
      <c r="BJ235" s="491"/>
      <c r="BK235" s="491"/>
      <c r="BL235" s="491"/>
      <c r="BM235" s="491"/>
      <c r="BN235" s="491"/>
      <c r="BO235" s="491"/>
      <c r="BP235" s="491"/>
      <c r="BQ235" s="491"/>
      <c r="BR235" s="491"/>
      <c r="BS235" s="491"/>
      <c r="BT235" s="491"/>
      <c r="BU235" s="491"/>
      <c r="BV235" s="491"/>
      <c r="BW235" s="491"/>
      <c r="BX235" s="491"/>
      <c r="BY235" s="491"/>
      <c r="BZ235" s="491"/>
      <c r="CA235" s="491"/>
      <c r="CB235" s="491"/>
      <c r="CC235" s="491"/>
      <c r="CD235" s="491"/>
      <c r="CE235" s="491"/>
      <c r="CF235" s="491"/>
      <c r="CG235" s="491"/>
      <c r="CH235" s="491"/>
      <c r="CI235" s="491"/>
      <c r="CJ235" s="491"/>
      <c r="CK235" s="491"/>
      <c r="CL235" s="491"/>
      <c r="CM235" s="491"/>
      <c r="CN235" s="491"/>
      <c r="CO235" s="491"/>
      <c r="CP235" s="491"/>
      <c r="CZ235" s="491"/>
      <c r="DA235" s="491"/>
      <c r="DB235" s="491"/>
      <c r="DC235" s="491"/>
      <c r="DD235" s="491"/>
      <c r="DE235" s="491"/>
      <c r="DF235" s="491"/>
      <c r="DG235" s="491"/>
      <c r="DH235" s="491"/>
      <c r="DI235" s="491"/>
      <c r="DJ235" s="491"/>
      <c r="DK235" s="491"/>
      <c r="DL235" s="491"/>
      <c r="DM235" s="491"/>
      <c r="DN235" s="491"/>
      <c r="DO235" s="491"/>
      <c r="DP235" s="491"/>
      <c r="DQ235" s="491"/>
      <c r="DR235" s="491"/>
      <c r="DS235" s="491"/>
      <c r="DT235" s="491"/>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c r="EP235" s="491"/>
      <c r="EQ235" s="491"/>
      <c r="ER235" s="491"/>
      <c r="ES235" s="491"/>
      <c r="ET235" s="491"/>
      <c r="EU235" s="491"/>
      <c r="EV235" s="491"/>
      <c r="EW235" s="491"/>
      <c r="EX235" s="491"/>
      <c r="EY235" s="491"/>
      <c r="EZ235" s="491"/>
      <c r="FA235" s="491"/>
      <c r="FB235" s="491"/>
      <c r="FC235" s="491"/>
      <c r="FD235" s="491"/>
      <c r="FE235" s="491"/>
      <c r="FF235" s="491"/>
      <c r="FG235" s="491"/>
      <c r="FH235" s="491"/>
      <c r="FI235" s="491"/>
      <c r="FJ235" s="491"/>
      <c r="FK235" s="491"/>
      <c r="FL235" s="491"/>
      <c r="FM235" s="491"/>
      <c r="FN235" s="491"/>
      <c r="FO235" s="491"/>
      <c r="FP235" s="491"/>
      <c r="FQ235" s="491"/>
      <c r="FR235" s="491"/>
      <c r="FS235" s="491"/>
      <c r="FT235" s="491"/>
      <c r="FU235" s="491"/>
      <c r="FV235" s="491"/>
      <c r="FW235" s="491"/>
      <c r="FX235" s="491"/>
      <c r="FY235" s="491"/>
      <c r="FZ235" s="491"/>
      <c r="GA235" s="491"/>
      <c r="GB235" s="491"/>
      <c r="GC235" s="491"/>
      <c r="GD235" s="491"/>
      <c r="GE235" s="491"/>
      <c r="GF235" s="491"/>
      <c r="GG235" s="491"/>
      <c r="GH235" s="491"/>
      <c r="GI235" s="491"/>
      <c r="GJ235" s="491"/>
      <c r="GK235" s="491"/>
      <c r="GL235" s="491"/>
    </row>
    <row r="236" spans="4:194" ht="3" customHeight="1">
      <c r="D236" s="491"/>
      <c r="E236" s="491"/>
      <c r="F236" s="491"/>
      <c r="G236" s="491"/>
      <c r="H236" s="491"/>
      <c r="I236" s="491"/>
      <c r="J236" s="491"/>
      <c r="K236" s="491"/>
      <c r="L236" s="491"/>
      <c r="M236" s="491"/>
      <c r="N236" s="491"/>
      <c r="O236" s="491"/>
      <c r="P236" s="491"/>
      <c r="Q236" s="491"/>
      <c r="R236" s="491"/>
      <c r="S236" s="491"/>
      <c r="T236" s="491"/>
      <c r="U236" s="491"/>
      <c r="V236" s="491"/>
      <c r="W236" s="491"/>
      <c r="X236" s="491"/>
      <c r="Y236" s="491"/>
      <c r="Z236" s="491"/>
      <c r="AA236" s="491"/>
      <c r="AB236" s="491"/>
      <c r="AC236" s="491"/>
      <c r="AD236" s="491"/>
      <c r="AE236" s="491"/>
      <c r="AF236" s="491"/>
      <c r="AG236" s="491"/>
      <c r="AH236" s="491"/>
      <c r="AI236" s="491"/>
      <c r="AJ236" s="491"/>
      <c r="AK236" s="491"/>
      <c r="AL236" s="491"/>
      <c r="AM236" s="491"/>
      <c r="AN236" s="491"/>
      <c r="AO236" s="491"/>
      <c r="AP236" s="491"/>
      <c r="AQ236" s="491"/>
      <c r="AR236" s="491"/>
      <c r="AS236" s="491"/>
      <c r="AT236" s="491"/>
      <c r="AU236" s="491"/>
      <c r="AV236" s="491"/>
      <c r="AW236" s="491"/>
      <c r="AX236" s="491"/>
      <c r="AY236" s="491"/>
      <c r="AZ236" s="491"/>
      <c r="BA236" s="491"/>
      <c r="BB236" s="491"/>
      <c r="BC236" s="491"/>
      <c r="BD236" s="491"/>
      <c r="BE236" s="491"/>
      <c r="BF236" s="491"/>
      <c r="BG236" s="491"/>
      <c r="BH236" s="491"/>
      <c r="BI236" s="491"/>
      <c r="BJ236" s="491"/>
      <c r="BK236" s="491"/>
      <c r="BL236" s="491"/>
      <c r="BM236" s="491"/>
      <c r="BN236" s="491"/>
      <c r="BO236" s="491"/>
      <c r="BP236" s="491"/>
      <c r="BQ236" s="491"/>
      <c r="BR236" s="491"/>
      <c r="BS236" s="491"/>
      <c r="BT236" s="491"/>
      <c r="BU236" s="491"/>
      <c r="BV236" s="491"/>
      <c r="BW236" s="491"/>
      <c r="BX236" s="491"/>
      <c r="BY236" s="491"/>
      <c r="BZ236" s="491"/>
      <c r="CA236" s="491"/>
      <c r="CB236" s="491"/>
      <c r="CC236" s="491"/>
      <c r="CD236" s="491"/>
      <c r="CE236" s="491"/>
      <c r="CF236" s="491"/>
      <c r="CG236" s="491"/>
      <c r="CH236" s="491"/>
      <c r="CI236" s="491"/>
      <c r="CJ236" s="491"/>
      <c r="CK236" s="491"/>
      <c r="CL236" s="491"/>
      <c r="CM236" s="491"/>
      <c r="CN236" s="491"/>
      <c r="CO236" s="491"/>
      <c r="CP236" s="491"/>
      <c r="CZ236" s="491"/>
      <c r="DA236" s="491"/>
      <c r="DB236" s="491"/>
      <c r="DC236" s="491"/>
      <c r="DD236" s="491"/>
      <c r="DE236" s="491"/>
      <c r="DF236" s="491"/>
      <c r="DG236" s="491"/>
      <c r="DH236" s="491"/>
      <c r="DI236" s="491"/>
      <c r="DJ236" s="491"/>
      <c r="DK236" s="491"/>
      <c r="DL236" s="491"/>
      <c r="DM236" s="491"/>
      <c r="DN236" s="491"/>
      <c r="DO236" s="491"/>
      <c r="DP236" s="491"/>
      <c r="DQ236" s="491"/>
      <c r="DR236" s="491"/>
      <c r="DS236" s="491"/>
      <c r="DT236" s="491"/>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c r="EP236" s="491"/>
      <c r="EQ236" s="491"/>
      <c r="ER236" s="491"/>
      <c r="ES236" s="491"/>
      <c r="ET236" s="491"/>
      <c r="EU236" s="491"/>
      <c r="EV236" s="491"/>
      <c r="EW236" s="491"/>
      <c r="EX236" s="491"/>
      <c r="EY236" s="491"/>
      <c r="EZ236" s="491"/>
      <c r="FA236" s="491"/>
      <c r="FB236" s="491"/>
      <c r="FC236" s="491"/>
      <c r="FD236" s="491"/>
      <c r="FE236" s="491"/>
      <c r="FF236" s="491"/>
      <c r="FG236" s="491"/>
      <c r="FH236" s="491"/>
      <c r="FI236" s="491"/>
      <c r="FJ236" s="491"/>
      <c r="FK236" s="491"/>
      <c r="FL236" s="491"/>
      <c r="FM236" s="491"/>
      <c r="FN236" s="491"/>
      <c r="FO236" s="491"/>
      <c r="FP236" s="491"/>
      <c r="FQ236" s="491"/>
      <c r="FR236" s="491"/>
      <c r="FS236" s="491"/>
      <c r="FT236" s="491"/>
      <c r="FU236" s="491"/>
      <c r="FV236" s="491"/>
      <c r="FW236" s="491"/>
      <c r="FX236" s="491"/>
      <c r="FY236" s="491"/>
      <c r="FZ236" s="491"/>
      <c r="GA236" s="491"/>
      <c r="GB236" s="491"/>
      <c r="GC236" s="491"/>
      <c r="GD236" s="491"/>
      <c r="GE236" s="491"/>
      <c r="GF236" s="491"/>
      <c r="GG236" s="491"/>
      <c r="GH236" s="491"/>
      <c r="GI236" s="491"/>
      <c r="GJ236" s="491"/>
      <c r="GK236" s="491"/>
      <c r="GL236" s="491"/>
    </row>
    <row r="237" spans="4:194" ht="3" customHeight="1">
      <c r="D237" s="491"/>
      <c r="E237" s="491"/>
      <c r="F237" s="491"/>
      <c r="G237" s="491"/>
      <c r="H237" s="491"/>
      <c r="I237" s="491"/>
      <c r="J237" s="491"/>
      <c r="K237" s="491"/>
      <c r="L237" s="491"/>
      <c r="M237" s="491"/>
      <c r="N237" s="491"/>
      <c r="O237" s="491"/>
      <c r="P237" s="491"/>
      <c r="Q237" s="491"/>
      <c r="R237" s="491"/>
      <c r="S237" s="491"/>
      <c r="T237" s="491"/>
      <c r="U237" s="491"/>
      <c r="V237" s="491"/>
      <c r="W237" s="491"/>
      <c r="X237" s="491"/>
      <c r="Y237" s="491"/>
      <c r="Z237" s="491"/>
      <c r="AA237" s="491"/>
      <c r="AB237" s="491"/>
      <c r="AC237" s="491"/>
      <c r="AD237" s="491"/>
      <c r="AE237" s="491"/>
      <c r="AF237" s="491"/>
      <c r="AG237" s="491"/>
      <c r="AH237" s="491"/>
      <c r="AI237" s="491"/>
      <c r="AJ237" s="491"/>
      <c r="AK237" s="491"/>
      <c r="AL237" s="491"/>
      <c r="AM237" s="491"/>
      <c r="AN237" s="491"/>
      <c r="AO237" s="491"/>
      <c r="AP237" s="491"/>
      <c r="AQ237" s="491"/>
      <c r="AR237" s="491"/>
      <c r="AS237" s="491"/>
      <c r="AT237" s="491"/>
      <c r="AU237" s="491"/>
      <c r="AV237" s="491"/>
      <c r="AW237" s="491"/>
      <c r="AX237" s="491"/>
      <c r="AY237" s="491"/>
      <c r="AZ237" s="491"/>
      <c r="BA237" s="491"/>
      <c r="BB237" s="491"/>
      <c r="BC237" s="491"/>
      <c r="BD237" s="491"/>
      <c r="BE237" s="491"/>
      <c r="BF237" s="491"/>
      <c r="BG237" s="491"/>
      <c r="BH237" s="491"/>
      <c r="BI237" s="491"/>
      <c r="BJ237" s="491"/>
      <c r="BK237" s="491"/>
      <c r="BL237" s="491"/>
      <c r="BM237" s="491"/>
      <c r="BN237" s="491"/>
      <c r="BO237" s="491"/>
      <c r="BP237" s="491"/>
      <c r="BQ237" s="491"/>
      <c r="BR237" s="491"/>
      <c r="BS237" s="491"/>
      <c r="BT237" s="491"/>
      <c r="BU237" s="491"/>
      <c r="BV237" s="491"/>
      <c r="BW237" s="491"/>
      <c r="BX237" s="491"/>
      <c r="BY237" s="491"/>
      <c r="BZ237" s="491"/>
      <c r="CA237" s="491"/>
      <c r="CB237" s="491"/>
      <c r="CC237" s="491"/>
      <c r="CD237" s="491"/>
      <c r="CE237" s="491"/>
      <c r="CF237" s="491"/>
      <c r="CG237" s="491"/>
      <c r="CH237" s="491"/>
      <c r="CI237" s="491"/>
      <c r="CJ237" s="491"/>
      <c r="CK237" s="491"/>
      <c r="CL237" s="491"/>
      <c r="CM237" s="491"/>
      <c r="CN237" s="491"/>
      <c r="CO237" s="491"/>
      <c r="CP237" s="491"/>
      <c r="CZ237" s="491"/>
      <c r="DA237" s="491"/>
      <c r="DB237" s="491"/>
      <c r="DC237" s="491"/>
      <c r="DD237" s="491"/>
      <c r="DE237" s="491"/>
      <c r="DF237" s="491"/>
      <c r="DG237" s="491"/>
      <c r="DH237" s="491"/>
      <c r="DI237" s="491"/>
      <c r="DJ237" s="491"/>
      <c r="DK237" s="491"/>
      <c r="DL237" s="491"/>
      <c r="DM237" s="491"/>
      <c r="DN237" s="491"/>
      <c r="DO237" s="491"/>
      <c r="DP237" s="491"/>
      <c r="DQ237" s="491"/>
      <c r="DR237" s="491"/>
      <c r="DS237" s="491"/>
      <c r="DT237" s="491"/>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c r="EP237" s="491"/>
      <c r="EQ237" s="491"/>
      <c r="ER237" s="491"/>
      <c r="ES237" s="491"/>
      <c r="ET237" s="491"/>
      <c r="EU237" s="491"/>
      <c r="EV237" s="491"/>
      <c r="EW237" s="491"/>
      <c r="EX237" s="491"/>
      <c r="EY237" s="491"/>
      <c r="EZ237" s="491"/>
      <c r="FA237" s="491"/>
      <c r="FB237" s="491"/>
      <c r="FC237" s="491"/>
      <c r="FD237" s="491"/>
      <c r="FE237" s="491"/>
      <c r="FF237" s="491"/>
      <c r="FG237" s="491"/>
      <c r="FH237" s="491"/>
      <c r="FI237" s="491"/>
      <c r="FJ237" s="491"/>
      <c r="FK237" s="491"/>
      <c r="FL237" s="491"/>
      <c r="FM237" s="491"/>
      <c r="FN237" s="491"/>
      <c r="FO237" s="491"/>
      <c r="FP237" s="491"/>
      <c r="FQ237" s="491"/>
      <c r="FR237" s="491"/>
      <c r="FS237" s="491"/>
      <c r="FT237" s="491"/>
      <c r="FU237" s="491"/>
      <c r="FV237" s="491"/>
      <c r="FW237" s="491"/>
      <c r="FX237" s="491"/>
      <c r="FY237" s="491"/>
      <c r="FZ237" s="491"/>
      <c r="GA237" s="491"/>
      <c r="GB237" s="491"/>
      <c r="GC237" s="491"/>
      <c r="GD237" s="491"/>
      <c r="GE237" s="491"/>
      <c r="GF237" s="491"/>
      <c r="GG237" s="491"/>
      <c r="GH237" s="491"/>
      <c r="GI237" s="491"/>
      <c r="GJ237" s="491"/>
      <c r="GK237" s="491"/>
      <c r="GL237" s="491"/>
    </row>
    <row r="238" spans="4:194" ht="3" customHeight="1">
      <c r="D238" s="491"/>
      <c r="E238" s="491"/>
      <c r="F238" s="491"/>
      <c r="G238" s="491"/>
      <c r="H238" s="491"/>
      <c r="I238" s="491"/>
      <c r="J238" s="491"/>
      <c r="K238" s="491"/>
      <c r="L238" s="491"/>
      <c r="M238" s="491"/>
      <c r="N238" s="491"/>
      <c r="O238" s="491"/>
      <c r="P238" s="491"/>
      <c r="Q238" s="491"/>
      <c r="R238" s="491"/>
      <c r="S238" s="491"/>
      <c r="T238" s="491"/>
      <c r="U238" s="491"/>
      <c r="V238" s="491"/>
      <c r="W238" s="491"/>
      <c r="X238" s="491"/>
      <c r="Y238" s="491"/>
      <c r="Z238" s="491"/>
      <c r="AA238" s="491"/>
      <c r="AB238" s="491"/>
      <c r="AC238" s="491"/>
      <c r="AD238" s="491"/>
      <c r="AE238" s="491"/>
      <c r="AF238" s="491"/>
      <c r="AG238" s="491"/>
      <c r="AH238" s="491"/>
      <c r="AI238" s="491"/>
      <c r="AJ238" s="491"/>
      <c r="AK238" s="491"/>
      <c r="AL238" s="491"/>
      <c r="AM238" s="491"/>
      <c r="AN238" s="491"/>
      <c r="AO238" s="491"/>
      <c r="AP238" s="491"/>
      <c r="AQ238" s="491"/>
      <c r="AR238" s="491"/>
      <c r="AS238" s="491"/>
      <c r="AT238" s="491"/>
      <c r="AU238" s="491"/>
      <c r="AV238" s="491"/>
      <c r="AW238" s="491"/>
      <c r="AX238" s="491"/>
      <c r="AY238" s="491"/>
      <c r="AZ238" s="491"/>
      <c r="BA238" s="491"/>
      <c r="BB238" s="491"/>
      <c r="BC238" s="491"/>
      <c r="BD238" s="491"/>
      <c r="BE238" s="491"/>
      <c r="BF238" s="491"/>
      <c r="BG238" s="491"/>
      <c r="BH238" s="491"/>
      <c r="BI238" s="491"/>
      <c r="BJ238" s="491"/>
      <c r="BK238" s="491"/>
      <c r="BL238" s="491"/>
      <c r="BM238" s="491"/>
      <c r="BN238" s="491"/>
      <c r="BO238" s="491"/>
      <c r="BP238" s="491"/>
      <c r="BQ238" s="491"/>
      <c r="BR238" s="491"/>
      <c r="BS238" s="491"/>
      <c r="BT238" s="491"/>
      <c r="BU238" s="491"/>
      <c r="BV238" s="491"/>
      <c r="BW238" s="491"/>
      <c r="BX238" s="491"/>
      <c r="BY238" s="491"/>
      <c r="BZ238" s="491"/>
      <c r="CA238" s="491"/>
      <c r="CB238" s="491"/>
      <c r="CC238" s="491"/>
      <c r="CD238" s="491"/>
      <c r="CE238" s="491"/>
      <c r="CF238" s="491"/>
      <c r="CG238" s="491"/>
      <c r="CH238" s="491"/>
      <c r="CI238" s="491"/>
      <c r="CJ238" s="491"/>
      <c r="CK238" s="491"/>
      <c r="CL238" s="491"/>
      <c r="CM238" s="491"/>
      <c r="CN238" s="491"/>
      <c r="CO238" s="491"/>
      <c r="CP238" s="491"/>
      <c r="CZ238" s="491"/>
      <c r="DA238" s="491"/>
      <c r="DB238" s="491"/>
      <c r="DC238" s="491"/>
      <c r="DD238" s="491"/>
      <c r="DE238" s="491"/>
      <c r="DF238" s="491"/>
      <c r="DG238" s="491"/>
      <c r="DH238" s="491"/>
      <c r="DI238" s="491"/>
      <c r="DJ238" s="491"/>
      <c r="DK238" s="491"/>
      <c r="DL238" s="491"/>
      <c r="DM238" s="491"/>
      <c r="DN238" s="491"/>
      <c r="DO238" s="491"/>
      <c r="DP238" s="491"/>
      <c r="DQ238" s="491"/>
      <c r="DR238" s="491"/>
      <c r="DS238" s="491"/>
      <c r="DT238" s="491"/>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c r="EP238" s="491"/>
      <c r="EQ238" s="491"/>
      <c r="ER238" s="491"/>
      <c r="ES238" s="491"/>
      <c r="ET238" s="491"/>
      <c r="EU238" s="491"/>
      <c r="EV238" s="491"/>
      <c r="EW238" s="491"/>
      <c r="EX238" s="491"/>
      <c r="EY238" s="491"/>
      <c r="EZ238" s="491"/>
      <c r="FA238" s="491"/>
      <c r="FB238" s="491"/>
      <c r="FC238" s="491"/>
      <c r="FD238" s="491"/>
      <c r="FE238" s="491"/>
      <c r="FF238" s="491"/>
      <c r="FG238" s="491"/>
      <c r="FH238" s="491"/>
      <c r="FI238" s="491"/>
      <c r="FJ238" s="491"/>
      <c r="FK238" s="491"/>
      <c r="FL238" s="491"/>
      <c r="FM238" s="491"/>
      <c r="FN238" s="491"/>
      <c r="FO238" s="491"/>
      <c r="FP238" s="491"/>
      <c r="FQ238" s="491"/>
      <c r="FR238" s="491"/>
      <c r="FS238" s="491"/>
      <c r="FT238" s="491"/>
      <c r="FU238" s="491"/>
      <c r="FV238" s="491"/>
      <c r="FW238" s="491"/>
      <c r="FX238" s="491"/>
      <c r="FY238" s="491"/>
      <c r="FZ238" s="491"/>
      <c r="GA238" s="491"/>
      <c r="GB238" s="491"/>
      <c r="GC238" s="491"/>
      <c r="GD238" s="491"/>
      <c r="GE238" s="491"/>
      <c r="GF238" s="491"/>
      <c r="GG238" s="491"/>
      <c r="GH238" s="491"/>
      <c r="GI238" s="491"/>
      <c r="GJ238" s="491"/>
      <c r="GK238" s="491"/>
      <c r="GL238" s="491"/>
    </row>
    <row r="239" spans="4:194" ht="3" customHeight="1">
      <c r="D239" s="491"/>
      <c r="E239" s="491"/>
      <c r="F239" s="491"/>
      <c r="G239" s="491"/>
      <c r="H239" s="491"/>
      <c r="I239" s="491"/>
      <c r="J239" s="491"/>
      <c r="K239" s="491"/>
      <c r="L239" s="491"/>
      <c r="M239" s="491"/>
      <c r="N239" s="491"/>
      <c r="O239" s="491"/>
      <c r="P239" s="491"/>
      <c r="Q239" s="491"/>
      <c r="R239" s="491"/>
      <c r="S239" s="491"/>
      <c r="T239" s="491"/>
      <c r="U239" s="491"/>
      <c r="V239" s="491"/>
      <c r="W239" s="491"/>
      <c r="X239" s="491"/>
      <c r="Y239" s="491"/>
      <c r="Z239" s="491"/>
      <c r="AA239" s="491"/>
      <c r="AB239" s="491"/>
      <c r="AC239" s="491"/>
      <c r="AD239" s="491"/>
      <c r="AE239" s="491"/>
      <c r="AF239" s="491"/>
      <c r="AG239" s="491"/>
      <c r="AH239" s="491"/>
      <c r="AI239" s="491"/>
      <c r="AJ239" s="491"/>
      <c r="AK239" s="491"/>
      <c r="AL239" s="491"/>
      <c r="AM239" s="491"/>
      <c r="AN239" s="491"/>
      <c r="AO239" s="491"/>
      <c r="AP239" s="491"/>
      <c r="AQ239" s="491"/>
      <c r="AR239" s="491"/>
      <c r="AS239" s="491"/>
      <c r="AT239" s="491"/>
      <c r="AU239" s="491"/>
      <c r="AV239" s="491"/>
      <c r="AW239" s="491"/>
      <c r="AX239" s="491"/>
      <c r="AY239" s="491"/>
      <c r="AZ239" s="491"/>
      <c r="BA239" s="491"/>
      <c r="BB239" s="491"/>
      <c r="BC239" s="491"/>
      <c r="BD239" s="491"/>
      <c r="BE239" s="491"/>
      <c r="BF239" s="491"/>
      <c r="BG239" s="491"/>
      <c r="BH239" s="491"/>
      <c r="BI239" s="491"/>
      <c r="BJ239" s="491"/>
      <c r="BK239" s="491"/>
      <c r="BL239" s="491"/>
      <c r="BM239" s="491"/>
      <c r="BN239" s="491"/>
      <c r="BO239" s="491"/>
      <c r="BP239" s="491"/>
      <c r="BQ239" s="491"/>
      <c r="BR239" s="491"/>
      <c r="BS239" s="491"/>
      <c r="BT239" s="491"/>
      <c r="BU239" s="491"/>
      <c r="BV239" s="491"/>
      <c r="BW239" s="491"/>
      <c r="BX239" s="491"/>
      <c r="BY239" s="491"/>
      <c r="BZ239" s="491"/>
      <c r="CA239" s="491"/>
      <c r="CB239" s="491"/>
      <c r="CC239" s="491"/>
      <c r="CD239" s="491"/>
      <c r="CE239" s="491"/>
      <c r="CF239" s="491"/>
      <c r="CG239" s="491"/>
      <c r="CH239" s="491"/>
      <c r="CI239" s="491"/>
      <c r="CJ239" s="491"/>
      <c r="CK239" s="491"/>
      <c r="CL239" s="491"/>
      <c r="CM239" s="491"/>
      <c r="CN239" s="491"/>
      <c r="CO239" s="491"/>
      <c r="CP239" s="491"/>
      <c r="CZ239" s="491"/>
      <c r="DA239" s="491"/>
      <c r="DB239" s="491"/>
      <c r="DC239" s="491"/>
      <c r="DD239" s="491"/>
      <c r="DE239" s="491"/>
      <c r="DF239" s="491"/>
      <c r="DG239" s="491"/>
      <c r="DH239" s="491"/>
      <c r="DI239" s="491"/>
      <c r="DJ239" s="491"/>
      <c r="DK239" s="491"/>
      <c r="DL239" s="491"/>
      <c r="DM239" s="491"/>
      <c r="DN239" s="491"/>
      <c r="DO239" s="491"/>
      <c r="DP239" s="491"/>
      <c r="DQ239" s="491"/>
      <c r="DR239" s="491"/>
      <c r="DS239" s="491"/>
      <c r="DT239" s="491"/>
      <c r="DU239" s="491"/>
      <c r="DV239" s="491"/>
      <c r="DW239" s="491"/>
      <c r="DX239" s="491"/>
      <c r="DY239" s="491"/>
      <c r="DZ239" s="491"/>
      <c r="EA239" s="491"/>
      <c r="EB239" s="491"/>
      <c r="EC239" s="491"/>
      <c r="ED239" s="491"/>
      <c r="EE239" s="491"/>
      <c r="EF239" s="491"/>
      <c r="EG239" s="491"/>
      <c r="EH239" s="491"/>
      <c r="EI239" s="491"/>
      <c r="EJ239" s="491"/>
      <c r="EK239" s="491"/>
      <c r="EL239" s="491"/>
      <c r="EM239" s="491"/>
      <c r="EN239" s="491"/>
      <c r="EO239" s="491"/>
      <c r="EP239" s="491"/>
      <c r="EQ239" s="491"/>
      <c r="ER239" s="491"/>
      <c r="ES239" s="491"/>
      <c r="ET239" s="491"/>
      <c r="EU239" s="491"/>
      <c r="EV239" s="491"/>
      <c r="EW239" s="491"/>
      <c r="EX239" s="491"/>
      <c r="EY239" s="491"/>
      <c r="EZ239" s="491"/>
      <c r="FA239" s="491"/>
      <c r="FB239" s="491"/>
      <c r="FC239" s="491"/>
      <c r="FD239" s="491"/>
      <c r="FE239" s="491"/>
      <c r="FF239" s="491"/>
      <c r="FG239" s="491"/>
      <c r="FH239" s="491"/>
      <c r="FI239" s="491"/>
      <c r="FJ239" s="491"/>
      <c r="FK239" s="491"/>
      <c r="FL239" s="491"/>
      <c r="FM239" s="491"/>
      <c r="FN239" s="491"/>
      <c r="FO239" s="491"/>
      <c r="FP239" s="491"/>
      <c r="FQ239" s="491"/>
      <c r="FR239" s="491"/>
      <c r="FS239" s="491"/>
      <c r="FT239" s="491"/>
      <c r="FU239" s="491"/>
      <c r="FV239" s="491"/>
      <c r="FW239" s="491"/>
      <c r="FX239" s="491"/>
      <c r="FY239" s="491"/>
      <c r="FZ239" s="491"/>
      <c r="GA239" s="491"/>
      <c r="GB239" s="491"/>
      <c r="GC239" s="491"/>
      <c r="GD239" s="491"/>
      <c r="GE239" s="491"/>
      <c r="GF239" s="491"/>
      <c r="GG239" s="491"/>
      <c r="GH239" s="491"/>
      <c r="GI239" s="491"/>
      <c r="GJ239" s="491"/>
      <c r="GK239" s="491"/>
      <c r="GL239" s="491"/>
    </row>
    <row r="240" spans="4:194" ht="3" customHeight="1">
      <c r="D240" s="491"/>
      <c r="E240" s="491"/>
      <c r="F240" s="491"/>
      <c r="G240" s="491"/>
      <c r="H240" s="491"/>
      <c r="I240" s="491"/>
      <c r="J240" s="491"/>
      <c r="K240" s="491"/>
      <c r="L240" s="491"/>
      <c r="M240" s="491"/>
      <c r="N240" s="491"/>
      <c r="O240" s="491"/>
      <c r="P240" s="491"/>
      <c r="Q240" s="491"/>
      <c r="R240" s="491"/>
      <c r="S240" s="491"/>
      <c r="T240" s="491"/>
      <c r="U240" s="491"/>
      <c r="V240" s="491"/>
      <c r="W240" s="491"/>
      <c r="X240" s="491"/>
      <c r="Y240" s="491"/>
      <c r="Z240" s="491"/>
      <c r="AA240" s="491"/>
      <c r="AB240" s="491"/>
      <c r="AC240" s="491"/>
      <c r="AD240" s="491"/>
      <c r="AE240" s="491"/>
      <c r="AF240" s="491"/>
      <c r="AG240" s="491"/>
      <c r="AH240" s="491"/>
      <c r="AI240" s="491"/>
      <c r="AJ240" s="491"/>
      <c r="AK240" s="491"/>
      <c r="AL240" s="491"/>
      <c r="AM240" s="491"/>
      <c r="AN240" s="491"/>
      <c r="AO240" s="491"/>
      <c r="AP240" s="491"/>
      <c r="AQ240" s="491"/>
      <c r="AR240" s="491"/>
      <c r="AS240" s="491"/>
      <c r="AT240" s="491"/>
      <c r="AU240" s="491"/>
      <c r="AV240" s="491"/>
      <c r="AW240" s="491"/>
      <c r="AX240" s="491"/>
      <c r="AY240" s="491"/>
      <c r="AZ240" s="491"/>
      <c r="BA240" s="491"/>
      <c r="BB240" s="491"/>
      <c r="BC240" s="491"/>
      <c r="BD240" s="491"/>
      <c r="BE240" s="491"/>
      <c r="BF240" s="491"/>
      <c r="BG240" s="491"/>
      <c r="BH240" s="491"/>
      <c r="BI240" s="491"/>
      <c r="BJ240" s="491"/>
      <c r="BK240" s="491"/>
      <c r="BL240" s="491"/>
      <c r="BM240" s="491"/>
      <c r="BN240" s="491"/>
      <c r="BO240" s="491"/>
      <c r="BP240" s="491"/>
      <c r="BQ240" s="491"/>
      <c r="BR240" s="491"/>
      <c r="BS240" s="491"/>
      <c r="BT240" s="491"/>
      <c r="BU240" s="491"/>
      <c r="BV240" s="491"/>
      <c r="BW240" s="491"/>
      <c r="BX240" s="491"/>
      <c r="BY240" s="491"/>
      <c r="BZ240" s="491"/>
      <c r="CA240" s="491"/>
      <c r="CB240" s="491"/>
      <c r="CC240" s="491"/>
      <c r="CD240" s="491"/>
      <c r="CE240" s="491"/>
      <c r="CF240" s="491"/>
      <c r="CG240" s="491"/>
      <c r="CH240" s="491"/>
      <c r="CI240" s="491"/>
      <c r="CJ240" s="491"/>
      <c r="CK240" s="491"/>
      <c r="CL240" s="491"/>
      <c r="CM240" s="491"/>
      <c r="CN240" s="491"/>
      <c r="CO240" s="491"/>
      <c r="CP240" s="491"/>
      <c r="CZ240" s="491"/>
      <c r="DA240" s="491"/>
      <c r="DB240" s="491"/>
      <c r="DC240" s="491"/>
      <c r="DD240" s="491"/>
      <c r="DE240" s="491"/>
      <c r="DF240" s="491"/>
      <c r="DG240" s="491"/>
      <c r="DH240" s="491"/>
      <c r="DI240" s="491"/>
      <c r="DJ240" s="491"/>
      <c r="DK240" s="491"/>
      <c r="DL240" s="491"/>
      <c r="DM240" s="491"/>
      <c r="DN240" s="491"/>
      <c r="DO240" s="491"/>
      <c r="DP240" s="491"/>
      <c r="DQ240" s="491"/>
      <c r="DR240" s="491"/>
      <c r="DS240" s="491"/>
      <c r="DT240" s="491"/>
      <c r="DU240" s="491"/>
      <c r="DV240" s="491"/>
      <c r="DW240" s="491"/>
      <c r="DX240" s="491"/>
      <c r="DY240" s="491"/>
      <c r="DZ240" s="491"/>
      <c r="EA240" s="491"/>
      <c r="EB240" s="491"/>
      <c r="EC240" s="491"/>
      <c r="ED240" s="491"/>
      <c r="EE240" s="491"/>
      <c r="EF240" s="491"/>
      <c r="EG240" s="491"/>
      <c r="EH240" s="491"/>
      <c r="EI240" s="491"/>
      <c r="EJ240" s="491"/>
      <c r="EK240" s="491"/>
      <c r="EL240" s="491"/>
      <c r="EM240" s="491"/>
      <c r="EN240" s="491"/>
      <c r="EO240" s="491"/>
      <c r="EP240" s="491"/>
      <c r="EQ240" s="491"/>
      <c r="ER240" s="491"/>
      <c r="ES240" s="491"/>
      <c r="ET240" s="491"/>
      <c r="EU240" s="491"/>
      <c r="EV240" s="491"/>
      <c r="EW240" s="491"/>
      <c r="EX240" s="491"/>
      <c r="EY240" s="491"/>
      <c r="EZ240" s="491"/>
      <c r="FA240" s="491"/>
      <c r="FB240" s="491"/>
      <c r="FC240" s="491"/>
      <c r="FD240" s="491"/>
      <c r="FE240" s="491"/>
      <c r="FF240" s="491"/>
      <c r="FG240" s="491"/>
      <c r="FH240" s="491"/>
      <c r="FI240" s="491"/>
      <c r="FJ240" s="491"/>
      <c r="FK240" s="491"/>
      <c r="FL240" s="491"/>
      <c r="FM240" s="491"/>
      <c r="FN240" s="491"/>
      <c r="FO240" s="491"/>
      <c r="FP240" s="491"/>
      <c r="FQ240" s="491"/>
      <c r="FR240" s="491"/>
      <c r="FS240" s="491"/>
      <c r="FT240" s="491"/>
      <c r="FU240" s="491"/>
      <c r="FV240" s="491"/>
      <c r="FW240" s="491"/>
      <c r="FX240" s="491"/>
      <c r="FY240" s="491"/>
      <c r="FZ240" s="491"/>
      <c r="GA240" s="491"/>
      <c r="GB240" s="491"/>
      <c r="GC240" s="491"/>
      <c r="GD240" s="491"/>
      <c r="GE240" s="491"/>
      <c r="GF240" s="491"/>
      <c r="GG240" s="491"/>
      <c r="GH240" s="491"/>
      <c r="GI240" s="491"/>
      <c r="GJ240" s="491"/>
      <c r="GK240" s="491"/>
      <c r="GL240" s="491"/>
    </row>
    <row r="241" spans="4:194" ht="3" customHeight="1">
      <c r="D241" s="491"/>
      <c r="E241" s="491"/>
      <c r="F241" s="491"/>
      <c r="G241" s="491"/>
      <c r="H241" s="491"/>
      <c r="I241" s="491"/>
      <c r="J241" s="491"/>
      <c r="K241" s="491"/>
      <c r="L241" s="491"/>
      <c r="M241" s="491"/>
      <c r="N241" s="491"/>
      <c r="O241" s="491"/>
      <c r="P241" s="491"/>
      <c r="Q241" s="491"/>
      <c r="R241" s="491"/>
      <c r="S241" s="491"/>
      <c r="T241" s="491"/>
      <c r="U241" s="491"/>
      <c r="V241" s="491"/>
      <c r="W241" s="491"/>
      <c r="X241" s="491"/>
      <c r="Y241" s="491"/>
      <c r="Z241" s="491"/>
      <c r="AA241" s="491"/>
      <c r="AB241" s="491"/>
      <c r="AC241" s="491"/>
      <c r="AD241" s="491"/>
      <c r="AE241" s="491"/>
      <c r="AF241" s="491"/>
      <c r="AG241" s="491"/>
      <c r="AH241" s="491"/>
      <c r="AI241" s="491"/>
      <c r="AJ241" s="491"/>
      <c r="AK241" s="491"/>
      <c r="AL241" s="491"/>
      <c r="AM241" s="491"/>
      <c r="AN241" s="491"/>
      <c r="AO241" s="491"/>
      <c r="AP241" s="491"/>
      <c r="AQ241" s="491"/>
      <c r="AR241" s="491"/>
      <c r="AS241" s="491"/>
      <c r="AT241" s="491"/>
      <c r="AU241" s="491"/>
      <c r="AV241" s="491"/>
      <c r="AW241" s="491"/>
      <c r="AX241" s="491"/>
      <c r="AY241" s="491"/>
      <c r="AZ241" s="491"/>
      <c r="BA241" s="491"/>
      <c r="BB241" s="491"/>
      <c r="BC241" s="491"/>
      <c r="BD241" s="491"/>
      <c r="BE241" s="491"/>
      <c r="BF241" s="491"/>
      <c r="BG241" s="491"/>
      <c r="BH241" s="491"/>
      <c r="BI241" s="491"/>
      <c r="BJ241" s="491"/>
      <c r="BK241" s="491"/>
      <c r="BL241" s="491"/>
      <c r="BM241" s="491"/>
      <c r="BN241" s="491"/>
      <c r="BO241" s="491"/>
      <c r="BP241" s="491"/>
      <c r="BQ241" s="491"/>
      <c r="BR241" s="491"/>
      <c r="BS241" s="491"/>
      <c r="BT241" s="491"/>
      <c r="BU241" s="491"/>
      <c r="BV241" s="491"/>
      <c r="BW241" s="491"/>
      <c r="BX241" s="491"/>
      <c r="BY241" s="491"/>
      <c r="BZ241" s="491"/>
      <c r="CA241" s="491"/>
      <c r="CB241" s="491"/>
      <c r="CC241" s="491"/>
      <c r="CD241" s="491"/>
      <c r="CE241" s="491"/>
      <c r="CF241" s="491"/>
      <c r="CG241" s="491"/>
      <c r="CH241" s="491"/>
      <c r="CI241" s="491"/>
      <c r="CJ241" s="491"/>
      <c r="CK241" s="491"/>
      <c r="CL241" s="491"/>
      <c r="CM241" s="491"/>
      <c r="CN241" s="491"/>
      <c r="CO241" s="491"/>
      <c r="CP241" s="491"/>
      <c r="CZ241" s="491"/>
      <c r="DA241" s="491"/>
      <c r="DB241" s="491"/>
      <c r="DC241" s="491"/>
      <c r="DD241" s="491"/>
      <c r="DE241" s="491"/>
      <c r="DF241" s="491"/>
      <c r="DG241" s="491"/>
      <c r="DH241" s="491"/>
      <c r="DI241" s="491"/>
      <c r="DJ241" s="491"/>
      <c r="DK241" s="491"/>
      <c r="DL241" s="491"/>
      <c r="DM241" s="491"/>
      <c r="DN241" s="491"/>
      <c r="DO241" s="491"/>
      <c r="DP241" s="491"/>
      <c r="DQ241" s="491"/>
      <c r="DR241" s="491"/>
      <c r="DS241" s="491"/>
      <c r="DT241" s="491"/>
      <c r="DU241" s="491"/>
      <c r="DV241" s="491"/>
      <c r="DW241" s="491"/>
      <c r="DX241" s="491"/>
      <c r="DY241" s="491"/>
      <c r="DZ241" s="491"/>
      <c r="EA241" s="491"/>
      <c r="EB241" s="491"/>
      <c r="EC241" s="491"/>
      <c r="ED241" s="491"/>
      <c r="EE241" s="491"/>
      <c r="EF241" s="491"/>
      <c r="EG241" s="491"/>
      <c r="EH241" s="491"/>
      <c r="EI241" s="491"/>
      <c r="EJ241" s="491"/>
      <c r="EK241" s="491"/>
      <c r="EL241" s="491"/>
      <c r="EM241" s="491"/>
      <c r="EN241" s="491"/>
      <c r="EO241" s="491"/>
      <c r="EP241" s="491"/>
      <c r="EQ241" s="491"/>
      <c r="ER241" s="491"/>
      <c r="ES241" s="491"/>
      <c r="ET241" s="491"/>
      <c r="EU241" s="491"/>
      <c r="EV241" s="491"/>
      <c r="EW241" s="491"/>
      <c r="EX241" s="491"/>
      <c r="EY241" s="491"/>
      <c r="EZ241" s="491"/>
      <c r="FA241" s="491"/>
      <c r="FB241" s="491"/>
      <c r="FC241" s="491"/>
      <c r="FD241" s="491"/>
      <c r="FE241" s="491"/>
      <c r="FF241" s="491"/>
      <c r="FG241" s="491"/>
      <c r="FH241" s="491"/>
      <c r="FI241" s="491"/>
      <c r="FJ241" s="491"/>
      <c r="FK241" s="491"/>
      <c r="FL241" s="491"/>
      <c r="FM241" s="491"/>
      <c r="FN241" s="491"/>
      <c r="FO241" s="491"/>
      <c r="FP241" s="491"/>
      <c r="FQ241" s="491"/>
      <c r="FR241" s="491"/>
      <c r="FS241" s="491"/>
      <c r="FT241" s="491"/>
      <c r="FU241" s="491"/>
      <c r="FV241" s="491"/>
      <c r="FW241" s="491"/>
      <c r="FX241" s="491"/>
      <c r="FY241" s="491"/>
      <c r="FZ241" s="491"/>
      <c r="GA241" s="491"/>
      <c r="GB241" s="491"/>
      <c r="GC241" s="491"/>
      <c r="GD241" s="491"/>
      <c r="GE241" s="491"/>
      <c r="GF241" s="491"/>
      <c r="GG241" s="491"/>
      <c r="GH241" s="491"/>
      <c r="GI241" s="491"/>
      <c r="GJ241" s="491"/>
      <c r="GK241" s="491"/>
      <c r="GL241" s="491"/>
    </row>
    <row r="242" spans="4:194" ht="3" customHeight="1">
      <c r="D242" s="491"/>
      <c r="E242" s="491"/>
      <c r="F242" s="491"/>
      <c r="G242" s="491"/>
      <c r="H242" s="491"/>
      <c r="I242" s="491"/>
      <c r="J242" s="491"/>
      <c r="K242" s="491"/>
      <c r="L242" s="491"/>
      <c r="M242" s="491"/>
      <c r="N242" s="491"/>
      <c r="O242" s="491"/>
      <c r="P242" s="491"/>
      <c r="Q242" s="491"/>
      <c r="R242" s="491"/>
      <c r="S242" s="491"/>
      <c r="T242" s="491"/>
      <c r="U242" s="491"/>
      <c r="V242" s="491"/>
      <c r="W242" s="491"/>
      <c r="X242" s="491"/>
      <c r="Y242" s="491"/>
      <c r="Z242" s="491"/>
      <c r="AA242" s="491"/>
      <c r="AB242" s="491"/>
      <c r="AC242" s="491"/>
      <c r="AD242" s="491"/>
      <c r="AE242" s="491"/>
      <c r="AF242" s="491"/>
      <c r="AG242" s="491"/>
      <c r="AH242" s="491"/>
      <c r="AI242" s="491"/>
      <c r="AJ242" s="491"/>
      <c r="AK242" s="491"/>
      <c r="AL242" s="491"/>
      <c r="AM242" s="491"/>
      <c r="AN242" s="491"/>
      <c r="AO242" s="491"/>
      <c r="AP242" s="491"/>
      <c r="AQ242" s="491"/>
      <c r="AR242" s="491"/>
      <c r="AS242" s="491"/>
      <c r="AT242" s="491"/>
      <c r="AU242" s="491"/>
      <c r="AV242" s="491"/>
      <c r="AW242" s="491"/>
      <c r="AX242" s="491"/>
      <c r="AY242" s="491"/>
      <c r="AZ242" s="491"/>
      <c r="BA242" s="491"/>
      <c r="BB242" s="491"/>
      <c r="BC242" s="491"/>
      <c r="BD242" s="491"/>
      <c r="BE242" s="491"/>
      <c r="BF242" s="491"/>
      <c r="BG242" s="491"/>
      <c r="BH242" s="491"/>
      <c r="BI242" s="491"/>
      <c r="BJ242" s="491"/>
      <c r="BK242" s="491"/>
      <c r="BL242" s="491"/>
      <c r="BM242" s="491"/>
      <c r="BN242" s="491"/>
      <c r="BO242" s="491"/>
      <c r="BP242" s="491"/>
      <c r="BQ242" s="491"/>
      <c r="BR242" s="491"/>
      <c r="BS242" s="491"/>
      <c r="BT242" s="491"/>
      <c r="BU242" s="491"/>
      <c r="BV242" s="491"/>
      <c r="BW242" s="491"/>
      <c r="BX242" s="491"/>
      <c r="BY242" s="491"/>
      <c r="BZ242" s="491"/>
      <c r="CA242" s="491"/>
      <c r="CB242" s="491"/>
      <c r="CC242" s="491"/>
      <c r="CD242" s="491"/>
      <c r="CE242" s="491"/>
      <c r="CF242" s="491"/>
      <c r="CG242" s="491"/>
      <c r="CH242" s="491"/>
      <c r="CI242" s="491"/>
      <c r="CJ242" s="491"/>
      <c r="CK242" s="491"/>
      <c r="CL242" s="491"/>
      <c r="CM242" s="491"/>
      <c r="CN242" s="491"/>
      <c r="CO242" s="491"/>
      <c r="CP242" s="491"/>
      <c r="CZ242" s="491"/>
      <c r="DA242" s="491"/>
      <c r="DB242" s="491"/>
      <c r="DC242" s="491"/>
      <c r="DD242" s="491"/>
      <c r="DE242" s="491"/>
      <c r="DF242" s="491"/>
      <c r="DG242" s="491"/>
      <c r="DH242" s="491"/>
      <c r="DI242" s="491"/>
      <c r="DJ242" s="491"/>
      <c r="DK242" s="491"/>
      <c r="DL242" s="491"/>
      <c r="DM242" s="491"/>
      <c r="DN242" s="491"/>
      <c r="DO242" s="491"/>
      <c r="DP242" s="491"/>
      <c r="DQ242" s="491"/>
      <c r="DR242" s="491"/>
      <c r="DS242" s="491"/>
      <c r="DT242" s="491"/>
      <c r="DU242" s="491"/>
      <c r="DV242" s="491"/>
      <c r="DW242" s="491"/>
      <c r="DX242" s="491"/>
      <c r="DY242" s="491"/>
      <c r="DZ242" s="491"/>
      <c r="EA242" s="491"/>
      <c r="EB242" s="491"/>
      <c r="EC242" s="491"/>
      <c r="ED242" s="491"/>
      <c r="EE242" s="491"/>
      <c r="EF242" s="491"/>
      <c r="EG242" s="491"/>
      <c r="EH242" s="491"/>
      <c r="EI242" s="491"/>
      <c r="EJ242" s="491"/>
      <c r="EK242" s="491"/>
      <c r="EL242" s="491"/>
      <c r="EM242" s="491"/>
      <c r="EN242" s="491"/>
      <c r="EO242" s="491"/>
      <c r="EP242" s="491"/>
      <c r="EQ242" s="491"/>
      <c r="ER242" s="491"/>
      <c r="ES242" s="491"/>
      <c r="ET242" s="491"/>
      <c r="EU242" s="491"/>
      <c r="EV242" s="491"/>
      <c r="EW242" s="491"/>
      <c r="EX242" s="491"/>
      <c r="EY242" s="491"/>
      <c r="EZ242" s="491"/>
      <c r="FA242" s="491"/>
      <c r="FB242" s="491"/>
      <c r="FC242" s="491"/>
      <c r="FD242" s="491"/>
      <c r="FE242" s="491"/>
      <c r="FF242" s="491"/>
      <c r="FG242" s="491"/>
      <c r="FH242" s="491"/>
      <c r="FI242" s="491"/>
      <c r="FJ242" s="491"/>
      <c r="FK242" s="491"/>
      <c r="FL242" s="491"/>
      <c r="FM242" s="491"/>
      <c r="FN242" s="491"/>
      <c r="FO242" s="491"/>
      <c r="FP242" s="491"/>
      <c r="FQ242" s="491"/>
      <c r="FR242" s="491"/>
      <c r="FS242" s="491"/>
      <c r="FT242" s="491"/>
      <c r="FU242" s="491"/>
      <c r="FV242" s="491"/>
      <c r="FW242" s="491"/>
      <c r="FX242" s="491"/>
      <c r="FY242" s="491"/>
      <c r="FZ242" s="491"/>
      <c r="GA242" s="491"/>
      <c r="GB242" s="491"/>
      <c r="GC242" s="491"/>
      <c r="GD242" s="491"/>
      <c r="GE242" s="491"/>
      <c r="GF242" s="491"/>
      <c r="GG242" s="491"/>
      <c r="GH242" s="491"/>
      <c r="GI242" s="491"/>
      <c r="GJ242" s="491"/>
      <c r="GK242" s="491"/>
      <c r="GL242" s="491"/>
    </row>
    <row r="243" spans="4:194" ht="3" customHeight="1">
      <c r="D243" s="491"/>
      <c r="E243" s="491"/>
      <c r="F243" s="491"/>
      <c r="G243" s="491"/>
      <c r="H243" s="491"/>
      <c r="I243" s="491"/>
      <c r="J243" s="491"/>
      <c r="K243" s="491"/>
      <c r="L243" s="491"/>
      <c r="M243" s="491"/>
      <c r="N243" s="491"/>
      <c r="O243" s="491"/>
      <c r="P243" s="491"/>
      <c r="Q243" s="491"/>
      <c r="R243" s="491"/>
      <c r="S243" s="491"/>
      <c r="T243" s="491"/>
      <c r="U243" s="491"/>
      <c r="V243" s="491"/>
      <c r="W243" s="491"/>
      <c r="X243" s="491"/>
      <c r="Y243" s="491"/>
      <c r="Z243" s="491"/>
      <c r="AA243" s="491"/>
      <c r="AB243" s="491"/>
      <c r="AC243" s="491"/>
      <c r="AD243" s="491"/>
      <c r="AE243" s="491"/>
      <c r="AF243" s="491"/>
      <c r="AG243" s="491"/>
      <c r="AH243" s="491"/>
      <c r="AI243" s="491"/>
      <c r="AJ243" s="491"/>
      <c r="AK243" s="491"/>
      <c r="AL243" s="491"/>
      <c r="AM243" s="491"/>
      <c r="AN243" s="491"/>
      <c r="AO243" s="491"/>
      <c r="AP243" s="491"/>
      <c r="AQ243" s="491"/>
      <c r="AR243" s="491"/>
      <c r="AS243" s="491"/>
      <c r="AT243" s="491"/>
      <c r="AU243" s="491"/>
      <c r="AV243" s="491"/>
      <c r="AW243" s="491"/>
      <c r="AX243" s="491"/>
      <c r="AY243" s="491"/>
      <c r="AZ243" s="491"/>
      <c r="BA243" s="491"/>
      <c r="BB243" s="491"/>
      <c r="BC243" s="491"/>
      <c r="BD243" s="491"/>
      <c r="BE243" s="491"/>
      <c r="BF243" s="491"/>
      <c r="BG243" s="491"/>
      <c r="BH243" s="491"/>
      <c r="BI243" s="491"/>
      <c r="BJ243" s="491"/>
      <c r="BK243" s="491"/>
      <c r="BL243" s="491"/>
      <c r="BM243" s="491"/>
      <c r="BN243" s="491"/>
      <c r="BO243" s="491"/>
      <c r="BP243" s="491"/>
      <c r="BQ243" s="491"/>
      <c r="BR243" s="491"/>
      <c r="BS243" s="491"/>
      <c r="BT243" s="491"/>
      <c r="BU243" s="491"/>
      <c r="BV243" s="491"/>
      <c r="BW243" s="491"/>
      <c r="BX243" s="491"/>
      <c r="BY243" s="491"/>
      <c r="BZ243" s="491"/>
      <c r="CA243" s="491"/>
      <c r="CB243" s="491"/>
      <c r="CC243" s="491"/>
      <c r="CD243" s="491"/>
      <c r="CE243" s="491"/>
      <c r="CF243" s="491"/>
      <c r="CG243" s="491"/>
      <c r="CH243" s="491"/>
      <c r="CI243" s="491"/>
      <c r="CJ243" s="491"/>
      <c r="CK243" s="491"/>
      <c r="CL243" s="491"/>
      <c r="CM243" s="491"/>
      <c r="CN243" s="491"/>
      <c r="CO243" s="491"/>
      <c r="CP243" s="491"/>
      <c r="CZ243" s="491"/>
      <c r="DA243" s="491"/>
      <c r="DB243" s="491"/>
      <c r="DC243" s="491"/>
      <c r="DD243" s="491"/>
      <c r="DE243" s="491"/>
      <c r="DF243" s="491"/>
      <c r="DG243" s="491"/>
      <c r="DH243" s="491"/>
      <c r="DI243" s="491"/>
      <c r="DJ243" s="491"/>
      <c r="DK243" s="491"/>
      <c r="DL243" s="491"/>
      <c r="DM243" s="491"/>
      <c r="DN243" s="491"/>
      <c r="DO243" s="491"/>
      <c r="DP243" s="491"/>
      <c r="DQ243" s="491"/>
      <c r="DR243" s="491"/>
      <c r="DS243" s="491"/>
      <c r="DT243" s="491"/>
      <c r="DU243" s="491"/>
      <c r="DV243" s="491"/>
      <c r="DW243" s="491"/>
      <c r="DX243" s="491"/>
      <c r="DY243" s="491"/>
      <c r="DZ243" s="491"/>
      <c r="EA243" s="491"/>
      <c r="EB243" s="491"/>
      <c r="EC243" s="491"/>
      <c r="ED243" s="491"/>
      <c r="EE243" s="491"/>
      <c r="EF243" s="491"/>
      <c r="EG243" s="491"/>
      <c r="EH243" s="491"/>
      <c r="EI243" s="491"/>
      <c r="EJ243" s="491"/>
      <c r="EK243" s="491"/>
      <c r="EL243" s="491"/>
      <c r="EM243" s="491"/>
      <c r="EN243" s="491"/>
      <c r="EO243" s="491"/>
      <c r="EP243" s="491"/>
      <c r="EQ243" s="491"/>
      <c r="ER243" s="491"/>
      <c r="ES243" s="491"/>
      <c r="ET243" s="491"/>
      <c r="EU243" s="491"/>
      <c r="EV243" s="491"/>
      <c r="EW243" s="491"/>
      <c r="EX243" s="491"/>
      <c r="EY243" s="491"/>
      <c r="EZ243" s="491"/>
      <c r="FA243" s="491"/>
      <c r="FB243" s="491"/>
      <c r="FC243" s="491"/>
      <c r="FD243" s="491"/>
      <c r="FE243" s="491"/>
      <c r="FF243" s="491"/>
      <c r="FG243" s="491"/>
      <c r="FH243" s="491"/>
      <c r="FI243" s="491"/>
      <c r="FJ243" s="491"/>
      <c r="FK243" s="491"/>
      <c r="FL243" s="491"/>
      <c r="FM243" s="491"/>
      <c r="FN243" s="491"/>
      <c r="FO243" s="491"/>
      <c r="FP243" s="491"/>
      <c r="FQ243" s="491"/>
      <c r="FR243" s="491"/>
      <c r="FS243" s="491"/>
      <c r="FT243" s="491"/>
      <c r="FU243" s="491"/>
      <c r="FV243" s="491"/>
      <c r="FW243" s="491"/>
      <c r="FX243" s="491"/>
      <c r="FY243" s="491"/>
      <c r="FZ243" s="491"/>
      <c r="GA243" s="491"/>
      <c r="GB243" s="491"/>
      <c r="GC243" s="491"/>
      <c r="GD243" s="491"/>
      <c r="GE243" s="491"/>
      <c r="GF243" s="491"/>
      <c r="GG243" s="491"/>
      <c r="GH243" s="491"/>
      <c r="GI243" s="491"/>
      <c r="GJ243" s="491"/>
      <c r="GK243" s="491"/>
      <c r="GL243" s="491"/>
    </row>
    <row r="244" spans="4:194" ht="3" customHeight="1">
      <c r="D244" s="491"/>
      <c r="E244" s="491"/>
      <c r="F244" s="491"/>
      <c r="G244" s="491"/>
      <c r="H244" s="491"/>
      <c r="I244" s="491"/>
      <c r="J244" s="491"/>
      <c r="K244" s="491"/>
      <c r="L244" s="491"/>
      <c r="M244" s="491"/>
      <c r="N244" s="491"/>
      <c r="O244" s="491"/>
      <c r="P244" s="491"/>
      <c r="Q244" s="491"/>
      <c r="R244" s="491"/>
      <c r="S244" s="491"/>
      <c r="T244" s="491"/>
      <c r="U244" s="491"/>
      <c r="V244" s="491"/>
      <c r="W244" s="491"/>
      <c r="X244" s="491"/>
      <c r="Y244" s="491"/>
      <c r="Z244" s="491"/>
      <c r="AA244" s="491"/>
      <c r="AB244" s="491"/>
      <c r="AC244" s="491"/>
      <c r="AD244" s="491"/>
      <c r="AE244" s="491"/>
      <c r="AF244" s="491"/>
      <c r="AG244" s="491"/>
      <c r="AH244" s="491"/>
      <c r="AI244" s="491"/>
      <c r="AJ244" s="491"/>
      <c r="AK244" s="491"/>
      <c r="AL244" s="491"/>
      <c r="AM244" s="491"/>
      <c r="AN244" s="491"/>
      <c r="AO244" s="491"/>
      <c r="AP244" s="491"/>
      <c r="AQ244" s="491"/>
      <c r="AR244" s="491"/>
      <c r="AS244" s="491"/>
      <c r="AT244" s="491"/>
      <c r="AU244" s="491"/>
      <c r="AV244" s="491"/>
      <c r="AW244" s="491"/>
      <c r="AX244" s="491"/>
      <c r="AY244" s="491"/>
      <c r="AZ244" s="491"/>
      <c r="BA244" s="491"/>
      <c r="BB244" s="491"/>
      <c r="BC244" s="491"/>
      <c r="BD244" s="491"/>
      <c r="BE244" s="491"/>
      <c r="BF244" s="491"/>
      <c r="BG244" s="491"/>
      <c r="BH244" s="491"/>
      <c r="BI244" s="491"/>
      <c r="BJ244" s="491"/>
      <c r="BK244" s="491"/>
      <c r="BL244" s="491"/>
      <c r="BM244" s="491"/>
      <c r="BN244" s="491"/>
      <c r="BO244" s="491"/>
      <c r="BP244" s="491"/>
      <c r="BQ244" s="491"/>
      <c r="BR244" s="491"/>
      <c r="BS244" s="491"/>
      <c r="BT244" s="491"/>
      <c r="BU244" s="491"/>
      <c r="BV244" s="491"/>
      <c r="BW244" s="491"/>
      <c r="BX244" s="491"/>
      <c r="BY244" s="491"/>
      <c r="BZ244" s="491"/>
      <c r="CA244" s="491"/>
      <c r="CB244" s="491"/>
      <c r="CC244" s="491"/>
      <c r="CD244" s="491"/>
      <c r="CE244" s="491"/>
      <c r="CF244" s="491"/>
      <c r="CG244" s="491"/>
      <c r="CH244" s="491"/>
      <c r="CI244" s="491"/>
      <c r="CJ244" s="491"/>
      <c r="CK244" s="491"/>
      <c r="CL244" s="491"/>
      <c r="CM244" s="491"/>
      <c r="CN244" s="491"/>
      <c r="CO244" s="491"/>
      <c r="CP244" s="491"/>
      <c r="CZ244" s="491"/>
      <c r="DA244" s="491"/>
      <c r="DB244" s="491"/>
      <c r="DC244" s="491"/>
      <c r="DD244" s="491"/>
      <c r="DE244" s="491"/>
      <c r="DF244" s="491"/>
      <c r="DG244" s="491"/>
      <c r="DH244" s="491"/>
      <c r="DI244" s="491"/>
      <c r="DJ244" s="491"/>
      <c r="DK244" s="491"/>
      <c r="DL244" s="491"/>
      <c r="DM244" s="491"/>
      <c r="DN244" s="491"/>
      <c r="DO244" s="491"/>
      <c r="DP244" s="491"/>
      <c r="DQ244" s="491"/>
      <c r="DR244" s="491"/>
      <c r="DS244" s="491"/>
      <c r="DT244" s="491"/>
      <c r="DU244" s="491"/>
      <c r="DV244" s="491"/>
      <c r="DW244" s="491"/>
      <c r="DX244" s="491"/>
      <c r="DY244" s="491"/>
      <c r="DZ244" s="491"/>
      <c r="EA244" s="491"/>
      <c r="EB244" s="491"/>
      <c r="EC244" s="491"/>
      <c r="ED244" s="491"/>
      <c r="EE244" s="491"/>
      <c r="EF244" s="491"/>
      <c r="EG244" s="491"/>
      <c r="EH244" s="491"/>
      <c r="EI244" s="491"/>
      <c r="EJ244" s="491"/>
      <c r="EK244" s="491"/>
      <c r="EL244" s="491"/>
      <c r="EM244" s="491"/>
      <c r="EN244" s="491"/>
      <c r="EO244" s="491"/>
      <c r="EP244" s="491"/>
      <c r="EQ244" s="491"/>
      <c r="ER244" s="491"/>
      <c r="ES244" s="491"/>
      <c r="ET244" s="491"/>
      <c r="EU244" s="491"/>
      <c r="EV244" s="491"/>
      <c r="EW244" s="491"/>
      <c r="EX244" s="491"/>
      <c r="EY244" s="491"/>
      <c r="EZ244" s="491"/>
      <c r="FA244" s="491"/>
      <c r="FB244" s="491"/>
      <c r="FC244" s="491"/>
      <c r="FD244" s="491"/>
      <c r="FE244" s="491"/>
      <c r="FF244" s="491"/>
      <c r="FG244" s="491"/>
      <c r="FH244" s="491"/>
      <c r="FI244" s="491"/>
      <c r="FJ244" s="491"/>
      <c r="FK244" s="491"/>
      <c r="FL244" s="491"/>
      <c r="FM244" s="491"/>
      <c r="FN244" s="491"/>
      <c r="FO244" s="491"/>
      <c r="FP244" s="491"/>
      <c r="FQ244" s="491"/>
      <c r="FR244" s="491"/>
      <c r="FS244" s="491"/>
      <c r="FT244" s="491"/>
      <c r="FU244" s="491"/>
      <c r="FV244" s="491"/>
      <c r="FW244" s="491"/>
      <c r="FX244" s="491"/>
      <c r="FY244" s="491"/>
      <c r="FZ244" s="491"/>
      <c r="GA244" s="491"/>
      <c r="GB244" s="491"/>
      <c r="GC244" s="491"/>
      <c r="GD244" s="491"/>
      <c r="GE244" s="491"/>
      <c r="GF244" s="491"/>
      <c r="GG244" s="491"/>
      <c r="GH244" s="491"/>
      <c r="GI244" s="491"/>
      <c r="GJ244" s="491"/>
      <c r="GK244" s="491"/>
      <c r="GL244" s="491"/>
    </row>
    <row r="245" spans="4:194" ht="3" customHeight="1">
      <c r="D245" s="491"/>
      <c r="E245" s="491"/>
      <c r="F245" s="491"/>
      <c r="G245" s="491"/>
      <c r="H245" s="491"/>
      <c r="I245" s="491"/>
      <c r="J245" s="491"/>
      <c r="K245" s="491"/>
      <c r="L245" s="491"/>
      <c r="M245" s="491"/>
      <c r="N245" s="491"/>
      <c r="O245" s="491"/>
      <c r="P245" s="491"/>
      <c r="Q245" s="491"/>
      <c r="R245" s="491"/>
      <c r="S245" s="491"/>
      <c r="T245" s="491"/>
      <c r="U245" s="491"/>
      <c r="V245" s="491"/>
      <c r="W245" s="491"/>
      <c r="X245" s="491"/>
      <c r="Y245" s="491"/>
      <c r="Z245" s="491"/>
      <c r="AA245" s="491"/>
      <c r="AB245" s="491"/>
      <c r="AC245" s="491"/>
      <c r="AD245" s="491"/>
      <c r="AE245" s="491"/>
      <c r="AF245" s="491"/>
      <c r="AG245" s="491"/>
      <c r="AH245" s="491"/>
      <c r="AI245" s="491"/>
      <c r="AJ245" s="491"/>
      <c r="AK245" s="491"/>
      <c r="AL245" s="491"/>
      <c r="AM245" s="491"/>
      <c r="AN245" s="491"/>
      <c r="AO245" s="491"/>
      <c r="AP245" s="491"/>
      <c r="AQ245" s="491"/>
      <c r="AR245" s="491"/>
      <c r="AS245" s="491"/>
      <c r="AT245" s="491"/>
      <c r="AU245" s="491"/>
      <c r="AV245" s="491"/>
      <c r="AW245" s="491"/>
      <c r="AX245" s="491"/>
      <c r="AY245" s="491"/>
      <c r="AZ245" s="491"/>
      <c r="BA245" s="491"/>
      <c r="BB245" s="491"/>
      <c r="BC245" s="491"/>
      <c r="BD245" s="491"/>
      <c r="BE245" s="491"/>
      <c r="BF245" s="491"/>
      <c r="BG245" s="491"/>
      <c r="BH245" s="491"/>
      <c r="BI245" s="491"/>
      <c r="BJ245" s="491"/>
      <c r="BK245" s="491"/>
      <c r="BL245" s="491"/>
      <c r="BM245" s="491"/>
      <c r="BN245" s="491"/>
      <c r="BO245" s="491"/>
      <c r="BP245" s="491"/>
      <c r="BQ245" s="491"/>
      <c r="BR245" s="491"/>
      <c r="BS245" s="491"/>
      <c r="BT245" s="491"/>
      <c r="BU245" s="491"/>
      <c r="BV245" s="491"/>
      <c r="BW245" s="491"/>
      <c r="BX245" s="491"/>
      <c r="BY245" s="491"/>
      <c r="BZ245" s="491"/>
      <c r="CA245" s="491"/>
      <c r="CB245" s="491"/>
      <c r="CC245" s="491"/>
      <c r="CD245" s="491"/>
      <c r="CE245" s="491"/>
      <c r="CF245" s="491"/>
      <c r="CG245" s="491"/>
      <c r="CH245" s="491"/>
      <c r="CI245" s="491"/>
      <c r="CJ245" s="491"/>
      <c r="CK245" s="491"/>
      <c r="CL245" s="491"/>
      <c r="CM245" s="491"/>
      <c r="CN245" s="491"/>
      <c r="CO245" s="491"/>
      <c r="CP245" s="491"/>
      <c r="CZ245" s="491"/>
      <c r="DA245" s="491"/>
      <c r="DB245" s="491"/>
      <c r="DC245" s="491"/>
      <c r="DD245" s="491"/>
      <c r="DE245" s="491"/>
      <c r="DF245" s="491"/>
      <c r="DG245" s="491"/>
      <c r="DH245" s="491"/>
      <c r="DI245" s="491"/>
      <c r="DJ245" s="491"/>
      <c r="DK245" s="491"/>
      <c r="DL245" s="491"/>
      <c r="DM245" s="491"/>
      <c r="DN245" s="491"/>
      <c r="DO245" s="491"/>
      <c r="DP245" s="491"/>
      <c r="DQ245" s="491"/>
      <c r="DR245" s="491"/>
      <c r="DS245" s="491"/>
      <c r="DT245" s="491"/>
      <c r="DU245" s="491"/>
      <c r="DV245" s="491"/>
      <c r="DW245" s="491"/>
      <c r="DX245" s="491"/>
      <c r="DY245" s="491"/>
      <c r="DZ245" s="491"/>
      <c r="EA245" s="491"/>
      <c r="EB245" s="491"/>
      <c r="EC245" s="491"/>
      <c r="ED245" s="491"/>
      <c r="EE245" s="491"/>
      <c r="EF245" s="491"/>
      <c r="EG245" s="491"/>
      <c r="EH245" s="491"/>
      <c r="EI245" s="491"/>
      <c r="EJ245" s="491"/>
      <c r="EK245" s="491"/>
      <c r="EL245" s="491"/>
      <c r="EM245" s="491"/>
      <c r="EN245" s="491"/>
      <c r="EO245" s="491"/>
      <c r="EP245" s="491"/>
      <c r="EQ245" s="491"/>
      <c r="ER245" s="491"/>
      <c r="ES245" s="491"/>
      <c r="ET245" s="491"/>
      <c r="EU245" s="491"/>
      <c r="EV245" s="491"/>
      <c r="EW245" s="491"/>
      <c r="EX245" s="491"/>
      <c r="EY245" s="491"/>
      <c r="EZ245" s="491"/>
      <c r="FA245" s="491"/>
      <c r="FB245" s="491"/>
      <c r="FC245" s="491"/>
      <c r="FD245" s="491"/>
      <c r="FE245" s="491"/>
      <c r="FF245" s="491"/>
      <c r="FG245" s="491"/>
      <c r="FH245" s="491"/>
      <c r="FI245" s="491"/>
      <c r="FJ245" s="491"/>
      <c r="FK245" s="491"/>
      <c r="FL245" s="491"/>
      <c r="FM245" s="491"/>
      <c r="FN245" s="491"/>
      <c r="FO245" s="491"/>
      <c r="FP245" s="491"/>
      <c r="FQ245" s="491"/>
      <c r="FR245" s="491"/>
      <c r="FS245" s="491"/>
      <c r="FT245" s="491"/>
      <c r="FU245" s="491"/>
      <c r="FV245" s="491"/>
      <c r="FW245" s="491"/>
      <c r="FX245" s="491"/>
      <c r="FY245" s="491"/>
      <c r="FZ245" s="491"/>
      <c r="GA245" s="491"/>
      <c r="GB245" s="491"/>
      <c r="GC245" s="491"/>
      <c r="GD245" s="491"/>
      <c r="GE245" s="491"/>
      <c r="GF245" s="491"/>
      <c r="GG245" s="491"/>
      <c r="GH245" s="491"/>
      <c r="GI245" s="491"/>
      <c r="GJ245" s="491"/>
      <c r="GK245" s="491"/>
      <c r="GL245" s="491"/>
    </row>
    <row r="246" spans="4:194" ht="3" customHeight="1">
      <c r="D246" s="491"/>
      <c r="E246" s="491"/>
      <c r="F246" s="491"/>
      <c r="G246" s="491"/>
      <c r="H246" s="491"/>
      <c r="I246" s="491"/>
      <c r="J246" s="491"/>
      <c r="K246" s="491"/>
      <c r="L246" s="491"/>
      <c r="M246" s="491"/>
      <c r="N246" s="491"/>
      <c r="O246" s="491"/>
      <c r="P246" s="491"/>
      <c r="Q246" s="491"/>
      <c r="R246" s="491"/>
      <c r="S246" s="491"/>
      <c r="T246" s="491"/>
      <c r="U246" s="491"/>
      <c r="V246" s="491"/>
      <c r="W246" s="491"/>
      <c r="X246" s="491"/>
      <c r="Y246" s="491"/>
      <c r="Z246" s="491"/>
      <c r="AA246" s="491"/>
      <c r="AB246" s="491"/>
      <c r="AC246" s="491"/>
      <c r="AD246" s="491"/>
      <c r="AE246" s="491"/>
      <c r="AF246" s="491"/>
      <c r="AG246" s="491"/>
      <c r="AH246" s="491"/>
      <c r="AI246" s="491"/>
      <c r="AJ246" s="491"/>
      <c r="AK246" s="491"/>
      <c r="AL246" s="491"/>
      <c r="AM246" s="491"/>
      <c r="AN246" s="491"/>
      <c r="AO246" s="491"/>
      <c r="AP246" s="491"/>
      <c r="AQ246" s="491"/>
      <c r="AR246" s="491"/>
      <c r="AS246" s="491"/>
      <c r="AT246" s="491"/>
      <c r="AU246" s="491"/>
      <c r="AV246" s="491"/>
      <c r="AW246" s="491"/>
      <c r="AX246" s="491"/>
      <c r="AY246" s="491"/>
      <c r="AZ246" s="491"/>
      <c r="BA246" s="491"/>
      <c r="BB246" s="491"/>
      <c r="BC246" s="491"/>
      <c r="BD246" s="491"/>
      <c r="BE246" s="491"/>
      <c r="BF246" s="491"/>
      <c r="BG246" s="491"/>
      <c r="BH246" s="491"/>
      <c r="BI246" s="491"/>
      <c r="BJ246" s="491"/>
      <c r="BK246" s="491"/>
      <c r="BL246" s="491"/>
      <c r="BM246" s="491"/>
      <c r="BN246" s="491"/>
      <c r="BO246" s="491"/>
      <c r="BP246" s="491"/>
      <c r="BQ246" s="491"/>
      <c r="BR246" s="491"/>
      <c r="BS246" s="491"/>
      <c r="BT246" s="491"/>
      <c r="BU246" s="491"/>
      <c r="BV246" s="491"/>
      <c r="BW246" s="491"/>
      <c r="BX246" s="491"/>
      <c r="BY246" s="491"/>
      <c r="BZ246" s="491"/>
      <c r="CA246" s="491"/>
      <c r="CB246" s="491"/>
      <c r="CC246" s="491"/>
      <c r="CD246" s="491"/>
      <c r="CE246" s="491"/>
      <c r="CF246" s="491"/>
      <c r="CG246" s="491"/>
      <c r="CH246" s="491"/>
      <c r="CI246" s="491"/>
      <c r="CJ246" s="491"/>
      <c r="CK246" s="491"/>
      <c r="CL246" s="491"/>
      <c r="CM246" s="491"/>
      <c r="CN246" s="491"/>
      <c r="CO246" s="491"/>
      <c r="CP246" s="491"/>
      <c r="CZ246" s="491"/>
      <c r="DA246" s="491"/>
      <c r="DB246" s="491"/>
      <c r="DC246" s="491"/>
      <c r="DD246" s="491"/>
      <c r="DE246" s="491"/>
      <c r="DF246" s="491"/>
      <c r="DG246" s="491"/>
      <c r="DH246" s="491"/>
      <c r="DI246" s="491"/>
      <c r="DJ246" s="491"/>
      <c r="DK246" s="491"/>
      <c r="DL246" s="491"/>
      <c r="DM246" s="491"/>
      <c r="DN246" s="491"/>
      <c r="DO246" s="491"/>
      <c r="DP246" s="491"/>
      <c r="DQ246" s="491"/>
      <c r="DR246" s="491"/>
      <c r="DS246" s="491"/>
      <c r="DT246" s="491"/>
      <c r="DU246" s="491"/>
      <c r="DV246" s="491"/>
      <c r="DW246" s="491"/>
      <c r="DX246" s="491"/>
      <c r="DY246" s="491"/>
      <c r="DZ246" s="491"/>
      <c r="EA246" s="491"/>
      <c r="EB246" s="491"/>
      <c r="EC246" s="491"/>
      <c r="ED246" s="491"/>
      <c r="EE246" s="491"/>
      <c r="EF246" s="491"/>
      <c r="EG246" s="491"/>
      <c r="EH246" s="491"/>
      <c r="EI246" s="491"/>
      <c r="EJ246" s="491"/>
      <c r="EK246" s="491"/>
      <c r="EL246" s="491"/>
      <c r="EM246" s="491"/>
      <c r="EN246" s="491"/>
      <c r="EO246" s="491"/>
      <c r="EP246" s="491"/>
      <c r="EQ246" s="491"/>
      <c r="ER246" s="491"/>
      <c r="ES246" s="491"/>
      <c r="ET246" s="491"/>
      <c r="EU246" s="491"/>
      <c r="EV246" s="491"/>
      <c r="EW246" s="491"/>
      <c r="EX246" s="491"/>
      <c r="EY246" s="491"/>
      <c r="EZ246" s="491"/>
      <c r="FA246" s="491"/>
      <c r="FB246" s="491"/>
      <c r="FC246" s="491"/>
      <c r="FD246" s="491"/>
      <c r="FE246" s="491"/>
      <c r="FF246" s="491"/>
      <c r="FG246" s="491"/>
      <c r="FH246" s="491"/>
      <c r="FI246" s="491"/>
      <c r="FJ246" s="491"/>
      <c r="FK246" s="491"/>
      <c r="FL246" s="491"/>
      <c r="FM246" s="491"/>
      <c r="FN246" s="491"/>
      <c r="FO246" s="491"/>
      <c r="FP246" s="491"/>
      <c r="FQ246" s="491"/>
      <c r="FR246" s="491"/>
      <c r="FS246" s="491"/>
      <c r="FT246" s="491"/>
      <c r="FU246" s="491"/>
      <c r="FV246" s="491"/>
      <c r="FW246" s="491"/>
      <c r="FX246" s="491"/>
      <c r="FY246" s="491"/>
      <c r="FZ246" s="491"/>
      <c r="GA246" s="491"/>
      <c r="GB246" s="491"/>
      <c r="GC246" s="491"/>
      <c r="GD246" s="491"/>
      <c r="GE246" s="491"/>
      <c r="GF246" s="491"/>
      <c r="GG246" s="491"/>
      <c r="GH246" s="491"/>
      <c r="GI246" s="491"/>
      <c r="GJ246" s="491"/>
      <c r="GK246" s="491"/>
      <c r="GL246" s="491"/>
    </row>
    <row r="247" spans="4:194" ht="3" customHeight="1">
      <c r="D247" s="491"/>
      <c r="E247" s="491"/>
      <c r="F247" s="491"/>
      <c r="G247" s="491"/>
      <c r="H247" s="491"/>
      <c r="I247" s="491"/>
      <c r="J247" s="491"/>
      <c r="K247" s="491"/>
      <c r="L247" s="491"/>
      <c r="M247" s="491"/>
      <c r="N247" s="491"/>
      <c r="O247" s="491"/>
      <c r="P247" s="491"/>
      <c r="Q247" s="491"/>
      <c r="R247" s="491"/>
      <c r="S247" s="491"/>
      <c r="T247" s="491"/>
      <c r="U247" s="491"/>
      <c r="V247" s="491"/>
      <c r="W247" s="491"/>
      <c r="X247" s="491"/>
      <c r="Y247" s="491"/>
      <c r="Z247" s="491"/>
      <c r="AA247" s="491"/>
      <c r="AB247" s="491"/>
      <c r="AC247" s="491"/>
      <c r="AD247" s="491"/>
      <c r="AE247" s="491"/>
      <c r="AF247" s="491"/>
      <c r="AG247" s="491"/>
      <c r="AH247" s="491"/>
      <c r="AI247" s="491"/>
      <c r="AJ247" s="491"/>
      <c r="AK247" s="491"/>
      <c r="AL247" s="491"/>
      <c r="AM247" s="491"/>
      <c r="AN247" s="491"/>
      <c r="AO247" s="491"/>
      <c r="AP247" s="491"/>
      <c r="AQ247" s="491"/>
      <c r="AR247" s="491"/>
      <c r="AS247" s="491"/>
      <c r="AT247" s="491"/>
      <c r="AU247" s="491"/>
      <c r="AV247" s="491"/>
      <c r="AW247" s="491"/>
      <c r="AX247" s="491"/>
      <c r="AY247" s="491"/>
      <c r="AZ247" s="491"/>
      <c r="BA247" s="491"/>
      <c r="BB247" s="491"/>
      <c r="BC247" s="491"/>
      <c r="BD247" s="491"/>
      <c r="BE247" s="491"/>
      <c r="BF247" s="491"/>
      <c r="BG247" s="491"/>
      <c r="BH247" s="491"/>
      <c r="BI247" s="491"/>
      <c r="BJ247" s="491"/>
      <c r="BK247" s="491"/>
      <c r="BL247" s="491"/>
      <c r="BM247" s="491"/>
      <c r="BN247" s="491"/>
      <c r="BO247" s="491"/>
      <c r="BP247" s="491"/>
      <c r="BQ247" s="491"/>
      <c r="BR247" s="491"/>
      <c r="BS247" s="491"/>
      <c r="BT247" s="491"/>
      <c r="BU247" s="491"/>
      <c r="BV247" s="491"/>
      <c r="BW247" s="491"/>
      <c r="BX247" s="491"/>
      <c r="BY247" s="491"/>
      <c r="BZ247" s="491"/>
      <c r="CA247" s="491"/>
      <c r="CB247" s="491"/>
      <c r="CC247" s="491"/>
      <c r="CD247" s="491"/>
      <c r="CE247" s="491"/>
      <c r="CF247" s="491"/>
      <c r="CG247" s="491"/>
      <c r="CH247" s="491"/>
      <c r="CI247" s="491"/>
      <c r="CJ247" s="491"/>
      <c r="CK247" s="491"/>
      <c r="CL247" s="491"/>
      <c r="CM247" s="491"/>
      <c r="CN247" s="491"/>
      <c r="CO247" s="491"/>
      <c r="CP247" s="491"/>
      <c r="CZ247" s="491"/>
      <c r="DA247" s="491"/>
      <c r="DB247" s="491"/>
      <c r="DC247" s="491"/>
      <c r="DD247" s="491"/>
      <c r="DE247" s="491"/>
      <c r="DF247" s="491"/>
      <c r="DG247" s="491"/>
      <c r="DH247" s="491"/>
      <c r="DI247" s="491"/>
      <c r="DJ247" s="491"/>
      <c r="DK247" s="491"/>
      <c r="DL247" s="491"/>
      <c r="DM247" s="491"/>
      <c r="DN247" s="491"/>
      <c r="DO247" s="491"/>
      <c r="DP247" s="491"/>
      <c r="DQ247" s="491"/>
      <c r="DR247" s="491"/>
      <c r="DS247" s="491"/>
      <c r="DT247" s="491"/>
      <c r="DU247" s="491"/>
      <c r="DV247" s="491"/>
      <c r="DW247" s="491"/>
      <c r="DX247" s="491"/>
      <c r="DY247" s="491"/>
      <c r="DZ247" s="491"/>
      <c r="EA247" s="491"/>
      <c r="EB247" s="491"/>
      <c r="EC247" s="491"/>
      <c r="ED247" s="491"/>
      <c r="EE247" s="491"/>
      <c r="EF247" s="491"/>
      <c r="EG247" s="491"/>
      <c r="EH247" s="491"/>
      <c r="EI247" s="491"/>
      <c r="EJ247" s="491"/>
      <c r="EK247" s="491"/>
      <c r="EL247" s="491"/>
      <c r="EM247" s="491"/>
      <c r="EN247" s="491"/>
      <c r="EO247" s="491"/>
      <c r="EP247" s="491"/>
      <c r="EQ247" s="491"/>
      <c r="ER247" s="491"/>
      <c r="ES247" s="491"/>
      <c r="ET247" s="491"/>
      <c r="EU247" s="491"/>
      <c r="EV247" s="491"/>
      <c r="EW247" s="491"/>
      <c r="EX247" s="491"/>
      <c r="EY247" s="491"/>
      <c r="EZ247" s="491"/>
      <c r="FA247" s="491"/>
      <c r="FB247" s="491"/>
      <c r="FC247" s="491"/>
      <c r="FD247" s="491"/>
      <c r="FE247" s="491"/>
      <c r="FF247" s="491"/>
      <c r="FG247" s="491"/>
      <c r="FH247" s="491"/>
      <c r="FI247" s="491"/>
      <c r="FJ247" s="491"/>
      <c r="FK247" s="491"/>
      <c r="FL247" s="491"/>
      <c r="FM247" s="491"/>
      <c r="FN247" s="491"/>
      <c r="FO247" s="491"/>
      <c r="FP247" s="491"/>
      <c r="FQ247" s="491"/>
      <c r="FR247" s="491"/>
      <c r="FS247" s="491"/>
      <c r="FT247" s="491"/>
      <c r="FU247" s="491"/>
      <c r="FV247" s="491"/>
      <c r="FW247" s="491"/>
      <c r="FX247" s="491"/>
      <c r="FY247" s="491"/>
      <c r="FZ247" s="491"/>
      <c r="GA247" s="491"/>
      <c r="GB247" s="491"/>
      <c r="GC247" s="491"/>
      <c r="GD247" s="491"/>
      <c r="GE247" s="491"/>
      <c r="GF247" s="491"/>
      <c r="GG247" s="491"/>
      <c r="GH247" s="491"/>
      <c r="GI247" s="491"/>
      <c r="GJ247" s="491"/>
      <c r="GK247" s="491"/>
      <c r="GL247" s="491"/>
    </row>
    <row r="248" spans="4:194" ht="3" customHeight="1">
      <c r="D248" s="491"/>
      <c r="E248" s="491"/>
      <c r="F248" s="491"/>
      <c r="G248" s="491"/>
      <c r="H248" s="491"/>
      <c r="I248" s="491"/>
      <c r="J248" s="491"/>
      <c r="K248" s="491"/>
      <c r="L248" s="491"/>
      <c r="M248" s="491"/>
      <c r="N248" s="491"/>
      <c r="O248" s="491"/>
      <c r="P248" s="491"/>
      <c r="Q248" s="491"/>
      <c r="R248" s="491"/>
      <c r="S248" s="491"/>
      <c r="T248" s="491"/>
      <c r="U248" s="491"/>
      <c r="V248" s="491"/>
      <c r="W248" s="491"/>
      <c r="X248" s="491"/>
      <c r="Y248" s="491"/>
      <c r="Z248" s="491"/>
      <c r="AA248" s="491"/>
      <c r="AB248" s="491"/>
      <c r="AC248" s="491"/>
      <c r="AD248" s="491"/>
      <c r="AE248" s="491"/>
      <c r="AF248" s="491"/>
      <c r="AG248" s="491"/>
      <c r="AH248" s="491"/>
      <c r="AI248" s="491"/>
      <c r="AJ248" s="491"/>
      <c r="AK248" s="491"/>
      <c r="AL248" s="491"/>
      <c r="AM248" s="491"/>
      <c r="AN248" s="491"/>
      <c r="AO248" s="491"/>
      <c r="AP248" s="491"/>
      <c r="AQ248" s="491"/>
      <c r="AR248" s="491"/>
      <c r="AS248" s="491"/>
      <c r="AT248" s="491"/>
      <c r="AU248" s="491"/>
      <c r="AV248" s="491"/>
      <c r="AW248" s="491"/>
      <c r="AX248" s="491"/>
      <c r="AY248" s="491"/>
      <c r="AZ248" s="491"/>
      <c r="BA248" s="491"/>
      <c r="BB248" s="491"/>
      <c r="BC248" s="491"/>
      <c r="BD248" s="491"/>
      <c r="BE248" s="491"/>
      <c r="BF248" s="491"/>
      <c r="BG248" s="491"/>
      <c r="BH248" s="491"/>
      <c r="BI248" s="491"/>
      <c r="BJ248" s="491"/>
      <c r="BK248" s="491"/>
      <c r="BL248" s="491"/>
      <c r="BM248" s="491"/>
      <c r="BN248" s="491"/>
      <c r="BO248" s="491"/>
      <c r="BP248" s="491"/>
      <c r="BQ248" s="491"/>
      <c r="BR248" s="491"/>
      <c r="BS248" s="491"/>
      <c r="BT248" s="491"/>
      <c r="BU248" s="491"/>
      <c r="BV248" s="491"/>
      <c r="BW248" s="491"/>
      <c r="BX248" s="491"/>
      <c r="BY248" s="491"/>
      <c r="BZ248" s="491"/>
      <c r="CA248" s="491"/>
      <c r="CB248" s="491"/>
      <c r="CC248" s="491"/>
      <c r="CD248" s="491"/>
      <c r="CE248" s="491"/>
      <c r="CF248" s="491"/>
      <c r="CG248" s="491"/>
      <c r="CH248" s="491"/>
      <c r="CI248" s="491"/>
      <c r="CJ248" s="491"/>
      <c r="CK248" s="491"/>
      <c r="CL248" s="491"/>
      <c r="CM248" s="491"/>
      <c r="CN248" s="491"/>
      <c r="CO248" s="491"/>
      <c r="CP248" s="491"/>
      <c r="CZ248" s="491"/>
      <c r="DA248" s="491"/>
      <c r="DB248" s="491"/>
      <c r="DC248" s="491"/>
      <c r="DD248" s="491"/>
      <c r="DE248" s="491"/>
      <c r="DF248" s="491"/>
      <c r="DG248" s="491"/>
      <c r="DH248" s="491"/>
      <c r="DI248" s="491"/>
      <c r="DJ248" s="491"/>
      <c r="DK248" s="491"/>
      <c r="DL248" s="491"/>
      <c r="DM248" s="491"/>
      <c r="DN248" s="491"/>
      <c r="DO248" s="491"/>
      <c r="DP248" s="491"/>
      <c r="DQ248" s="491"/>
      <c r="DR248" s="491"/>
      <c r="DS248" s="491"/>
      <c r="DT248" s="491"/>
      <c r="DU248" s="491"/>
      <c r="DV248" s="491"/>
      <c r="DW248" s="491"/>
      <c r="DX248" s="491"/>
      <c r="DY248" s="491"/>
      <c r="DZ248" s="491"/>
      <c r="EA248" s="491"/>
      <c r="EB248" s="491"/>
      <c r="EC248" s="491"/>
      <c r="ED248" s="491"/>
      <c r="EE248" s="491"/>
      <c r="EF248" s="491"/>
      <c r="EG248" s="491"/>
      <c r="EH248" s="491"/>
      <c r="EI248" s="491"/>
      <c r="EJ248" s="491"/>
      <c r="EK248" s="491"/>
      <c r="EL248" s="491"/>
      <c r="EM248" s="491"/>
      <c r="EN248" s="491"/>
      <c r="EO248" s="491"/>
      <c r="EP248" s="491"/>
      <c r="EQ248" s="491"/>
      <c r="ER248" s="491"/>
      <c r="ES248" s="491"/>
      <c r="ET248" s="491"/>
      <c r="EU248" s="491"/>
      <c r="EV248" s="491"/>
      <c r="EW248" s="491"/>
      <c r="EX248" s="491"/>
      <c r="EY248" s="491"/>
      <c r="EZ248" s="491"/>
      <c r="FA248" s="491"/>
      <c r="FB248" s="491"/>
      <c r="FC248" s="491"/>
      <c r="FD248" s="491"/>
      <c r="FE248" s="491"/>
      <c r="FF248" s="491"/>
      <c r="FG248" s="491"/>
      <c r="FH248" s="491"/>
      <c r="FI248" s="491"/>
      <c r="FJ248" s="491"/>
      <c r="FK248" s="491"/>
      <c r="FL248" s="491"/>
      <c r="FM248" s="491"/>
      <c r="FN248" s="491"/>
      <c r="FO248" s="491"/>
      <c r="FP248" s="491"/>
      <c r="FQ248" s="491"/>
      <c r="FR248" s="491"/>
      <c r="FS248" s="491"/>
      <c r="FT248" s="491"/>
      <c r="FU248" s="491"/>
      <c r="FV248" s="491"/>
      <c r="FW248" s="491"/>
      <c r="FX248" s="491"/>
      <c r="FY248" s="491"/>
      <c r="FZ248" s="491"/>
      <c r="GA248" s="491"/>
      <c r="GB248" s="491"/>
      <c r="GC248" s="491"/>
      <c r="GD248" s="491"/>
      <c r="GE248" s="491"/>
      <c r="GF248" s="491"/>
      <c r="GG248" s="491"/>
      <c r="GH248" s="491"/>
      <c r="GI248" s="491"/>
      <c r="GJ248" s="491"/>
      <c r="GK248" s="491"/>
      <c r="GL248" s="491"/>
    </row>
    <row r="249" spans="4:194" ht="3" customHeight="1">
      <c r="D249" s="491"/>
      <c r="E249" s="491"/>
      <c r="F249" s="491"/>
      <c r="G249" s="491"/>
      <c r="H249" s="491"/>
      <c r="I249" s="491"/>
      <c r="J249" s="491"/>
      <c r="K249" s="491"/>
      <c r="L249" s="491"/>
      <c r="M249" s="491"/>
      <c r="N249" s="491"/>
      <c r="O249" s="491"/>
      <c r="P249" s="491"/>
      <c r="Q249" s="491"/>
      <c r="R249" s="491"/>
      <c r="S249" s="491"/>
      <c r="T249" s="491"/>
      <c r="U249" s="491"/>
      <c r="V249" s="491"/>
      <c r="W249" s="491"/>
      <c r="X249" s="491"/>
      <c r="Y249" s="491"/>
      <c r="Z249" s="491"/>
      <c r="AA249" s="491"/>
      <c r="AB249" s="491"/>
      <c r="AC249" s="491"/>
      <c r="AD249" s="491"/>
      <c r="AE249" s="491"/>
      <c r="AF249" s="491"/>
      <c r="AG249" s="491"/>
      <c r="AH249" s="491"/>
      <c r="AI249" s="491"/>
      <c r="AJ249" s="491"/>
      <c r="AK249" s="491"/>
      <c r="AL249" s="491"/>
      <c r="AM249" s="491"/>
      <c r="AN249" s="491"/>
      <c r="AO249" s="491"/>
      <c r="AP249" s="491"/>
      <c r="AQ249" s="491"/>
      <c r="AR249" s="491"/>
      <c r="AS249" s="491"/>
      <c r="AT249" s="491"/>
      <c r="AU249" s="491"/>
      <c r="AV249" s="491"/>
      <c r="AW249" s="491"/>
      <c r="AX249" s="491"/>
      <c r="AY249" s="491"/>
      <c r="AZ249" s="491"/>
      <c r="BA249" s="491"/>
      <c r="BB249" s="491"/>
      <c r="BC249" s="491"/>
      <c r="BD249" s="491"/>
      <c r="BE249" s="491"/>
      <c r="BF249" s="491"/>
      <c r="BG249" s="491"/>
      <c r="BH249" s="491"/>
      <c r="BI249" s="491"/>
      <c r="BJ249" s="491"/>
      <c r="BK249" s="491"/>
      <c r="BL249" s="491"/>
      <c r="BM249" s="491"/>
      <c r="BN249" s="491"/>
      <c r="BO249" s="491"/>
      <c r="BP249" s="491"/>
      <c r="BQ249" s="491"/>
      <c r="BR249" s="491"/>
      <c r="BS249" s="491"/>
      <c r="BT249" s="491"/>
      <c r="BU249" s="491"/>
      <c r="BV249" s="491"/>
      <c r="BW249" s="491"/>
      <c r="BX249" s="491"/>
      <c r="BY249" s="491"/>
      <c r="BZ249" s="491"/>
      <c r="CA249" s="491"/>
      <c r="CB249" s="491"/>
      <c r="CC249" s="491"/>
      <c r="CD249" s="491"/>
      <c r="CE249" s="491"/>
      <c r="CF249" s="491"/>
      <c r="CG249" s="491"/>
      <c r="CH249" s="491"/>
      <c r="CI249" s="491"/>
      <c r="CJ249" s="491"/>
      <c r="CK249" s="491"/>
      <c r="CL249" s="491"/>
      <c r="CM249" s="491"/>
      <c r="CN249" s="491"/>
      <c r="CO249" s="491"/>
      <c r="CP249" s="491"/>
      <c r="CZ249" s="491"/>
      <c r="DA249" s="491"/>
      <c r="DB249" s="491"/>
      <c r="DC249" s="491"/>
      <c r="DD249" s="491"/>
      <c r="DE249" s="491"/>
      <c r="DF249" s="491"/>
      <c r="DG249" s="491"/>
      <c r="DH249" s="491"/>
      <c r="DI249" s="491"/>
      <c r="DJ249" s="491"/>
      <c r="DK249" s="491"/>
      <c r="DL249" s="491"/>
      <c r="DM249" s="491"/>
      <c r="DN249" s="491"/>
      <c r="DO249" s="491"/>
      <c r="DP249" s="491"/>
      <c r="DQ249" s="491"/>
      <c r="DR249" s="491"/>
      <c r="DS249" s="491"/>
      <c r="DT249" s="491"/>
      <c r="DU249" s="491"/>
      <c r="DV249" s="491"/>
      <c r="DW249" s="491"/>
      <c r="DX249" s="491"/>
      <c r="DY249" s="491"/>
      <c r="DZ249" s="491"/>
      <c r="EA249" s="491"/>
      <c r="EB249" s="491"/>
      <c r="EC249" s="491"/>
      <c r="ED249" s="491"/>
      <c r="EE249" s="491"/>
      <c r="EF249" s="491"/>
      <c r="EG249" s="491"/>
      <c r="EH249" s="491"/>
      <c r="EI249" s="491"/>
      <c r="EJ249" s="491"/>
      <c r="EK249" s="491"/>
      <c r="EL249" s="491"/>
      <c r="EM249" s="491"/>
      <c r="EN249" s="491"/>
      <c r="EO249" s="491"/>
      <c r="EP249" s="491"/>
      <c r="EQ249" s="491"/>
      <c r="ER249" s="491"/>
      <c r="ES249" s="491"/>
      <c r="ET249" s="491"/>
      <c r="EU249" s="491"/>
      <c r="EV249" s="491"/>
      <c r="EW249" s="491"/>
      <c r="EX249" s="491"/>
      <c r="EY249" s="491"/>
      <c r="EZ249" s="491"/>
      <c r="FA249" s="491"/>
      <c r="FB249" s="491"/>
      <c r="FC249" s="491"/>
      <c r="FD249" s="491"/>
      <c r="FE249" s="491"/>
      <c r="FF249" s="491"/>
      <c r="FG249" s="491"/>
      <c r="FH249" s="491"/>
      <c r="FI249" s="491"/>
      <c r="FJ249" s="491"/>
      <c r="FK249" s="491"/>
      <c r="FL249" s="491"/>
      <c r="FM249" s="491"/>
      <c r="FN249" s="491"/>
      <c r="FO249" s="491"/>
      <c r="FP249" s="491"/>
      <c r="FQ249" s="491"/>
      <c r="FR249" s="491"/>
      <c r="FS249" s="491"/>
      <c r="FT249" s="491"/>
      <c r="FU249" s="491"/>
      <c r="FV249" s="491"/>
      <c r="FW249" s="491"/>
      <c r="FX249" s="491"/>
      <c r="FY249" s="491"/>
      <c r="FZ249" s="491"/>
      <c r="GA249" s="491"/>
      <c r="GB249" s="491"/>
      <c r="GC249" s="491"/>
      <c r="GD249" s="491"/>
      <c r="GE249" s="491"/>
      <c r="GF249" s="491"/>
      <c r="GG249" s="491"/>
      <c r="GH249" s="491"/>
      <c r="GI249" s="491"/>
      <c r="GJ249" s="491"/>
      <c r="GK249" s="491"/>
      <c r="GL249" s="491"/>
    </row>
    <row r="250" spans="4:194" ht="3" customHeight="1">
      <c r="D250" s="491"/>
      <c r="E250" s="491"/>
      <c r="F250" s="491"/>
      <c r="G250" s="491"/>
      <c r="H250" s="491"/>
      <c r="I250" s="491"/>
      <c r="J250" s="491"/>
      <c r="K250" s="491"/>
      <c r="L250" s="491"/>
      <c r="M250" s="491"/>
      <c r="N250" s="491"/>
      <c r="O250" s="491"/>
      <c r="P250" s="491"/>
      <c r="Q250" s="491"/>
      <c r="R250" s="491"/>
      <c r="S250" s="491"/>
      <c r="T250" s="491"/>
      <c r="U250" s="491"/>
      <c r="V250" s="491"/>
      <c r="W250" s="491"/>
      <c r="X250" s="491"/>
      <c r="Y250" s="491"/>
      <c r="Z250" s="491"/>
      <c r="AA250" s="491"/>
      <c r="AB250" s="491"/>
      <c r="AC250" s="491"/>
      <c r="AD250" s="491"/>
      <c r="AE250" s="491"/>
      <c r="AF250" s="491"/>
      <c r="AG250" s="491"/>
      <c r="AH250" s="491"/>
      <c r="AI250" s="491"/>
      <c r="AJ250" s="491"/>
      <c r="AK250" s="491"/>
      <c r="AL250" s="491"/>
      <c r="AM250" s="491"/>
      <c r="AN250" s="491"/>
      <c r="AO250" s="491"/>
      <c r="AP250" s="491"/>
      <c r="AQ250" s="491"/>
      <c r="AR250" s="491"/>
      <c r="AS250" s="491"/>
      <c r="AT250" s="491"/>
      <c r="AU250" s="491"/>
      <c r="AV250" s="491"/>
      <c r="AW250" s="491"/>
      <c r="AX250" s="491"/>
      <c r="AY250" s="491"/>
      <c r="AZ250" s="491"/>
      <c r="BA250" s="491"/>
      <c r="BB250" s="491"/>
      <c r="BC250" s="491"/>
      <c r="BD250" s="491"/>
      <c r="BE250" s="491"/>
      <c r="BF250" s="491"/>
      <c r="BG250" s="491"/>
      <c r="BH250" s="491"/>
      <c r="BI250" s="491"/>
      <c r="BJ250" s="491"/>
      <c r="BK250" s="491"/>
      <c r="BL250" s="491"/>
      <c r="BM250" s="491"/>
      <c r="BN250" s="491"/>
      <c r="BO250" s="491"/>
      <c r="BP250" s="491"/>
      <c r="BQ250" s="491"/>
      <c r="BR250" s="491"/>
      <c r="BS250" s="491"/>
      <c r="BT250" s="491"/>
      <c r="BU250" s="491"/>
      <c r="BV250" s="491"/>
      <c r="BW250" s="491"/>
      <c r="BX250" s="491"/>
      <c r="BY250" s="491"/>
      <c r="BZ250" s="491"/>
      <c r="CA250" s="491"/>
      <c r="CB250" s="491"/>
      <c r="CC250" s="491"/>
      <c r="CD250" s="491"/>
      <c r="CE250" s="491"/>
      <c r="CF250" s="491"/>
      <c r="CG250" s="491"/>
      <c r="CH250" s="491"/>
      <c r="CI250" s="491"/>
      <c r="CJ250" s="491"/>
      <c r="CK250" s="491"/>
      <c r="CL250" s="491"/>
      <c r="CM250" s="491"/>
      <c r="CN250" s="491"/>
      <c r="CO250" s="491"/>
      <c r="CP250" s="491"/>
      <c r="CZ250" s="491"/>
      <c r="DA250" s="491"/>
      <c r="DB250" s="491"/>
      <c r="DC250" s="491"/>
      <c r="DD250" s="491"/>
      <c r="DE250" s="491"/>
      <c r="DF250" s="491"/>
      <c r="DG250" s="491"/>
      <c r="DH250" s="491"/>
      <c r="DI250" s="491"/>
      <c r="DJ250" s="491"/>
      <c r="DK250" s="491"/>
      <c r="DL250" s="491"/>
      <c r="DM250" s="491"/>
      <c r="DN250" s="491"/>
      <c r="DO250" s="491"/>
      <c r="DP250" s="491"/>
      <c r="DQ250" s="491"/>
      <c r="DR250" s="491"/>
      <c r="DS250" s="491"/>
      <c r="DT250" s="491"/>
      <c r="DU250" s="491"/>
      <c r="DV250" s="491"/>
      <c r="DW250" s="491"/>
      <c r="DX250" s="491"/>
      <c r="DY250" s="491"/>
      <c r="DZ250" s="491"/>
      <c r="EA250" s="491"/>
      <c r="EB250" s="491"/>
      <c r="EC250" s="491"/>
      <c r="ED250" s="491"/>
      <c r="EE250" s="491"/>
      <c r="EF250" s="491"/>
      <c r="EG250" s="491"/>
      <c r="EH250" s="491"/>
      <c r="EI250" s="491"/>
      <c r="EJ250" s="491"/>
      <c r="EK250" s="491"/>
      <c r="EL250" s="491"/>
      <c r="EM250" s="491"/>
      <c r="EN250" s="491"/>
      <c r="EO250" s="491"/>
      <c r="EP250" s="491"/>
      <c r="EQ250" s="491"/>
      <c r="ER250" s="491"/>
      <c r="ES250" s="491"/>
      <c r="ET250" s="491"/>
      <c r="EU250" s="491"/>
      <c r="EV250" s="491"/>
      <c r="EW250" s="491"/>
      <c r="EX250" s="491"/>
      <c r="EY250" s="491"/>
      <c r="EZ250" s="491"/>
      <c r="FA250" s="491"/>
      <c r="FB250" s="491"/>
      <c r="FC250" s="491"/>
      <c r="FD250" s="491"/>
      <c r="FE250" s="491"/>
      <c r="FF250" s="491"/>
      <c r="FG250" s="491"/>
      <c r="FH250" s="491"/>
      <c r="FI250" s="491"/>
      <c r="FJ250" s="491"/>
      <c r="FK250" s="491"/>
      <c r="FL250" s="491"/>
      <c r="FM250" s="491"/>
      <c r="FN250" s="491"/>
      <c r="FO250" s="491"/>
      <c r="FP250" s="491"/>
      <c r="FQ250" s="491"/>
      <c r="FR250" s="491"/>
      <c r="FS250" s="491"/>
      <c r="FT250" s="491"/>
      <c r="FU250" s="491"/>
      <c r="FV250" s="491"/>
      <c r="FW250" s="491"/>
      <c r="FX250" s="491"/>
      <c r="FY250" s="491"/>
      <c r="FZ250" s="491"/>
      <c r="GA250" s="491"/>
      <c r="GB250" s="491"/>
      <c r="GC250" s="491"/>
      <c r="GD250" s="491"/>
      <c r="GE250" s="491"/>
      <c r="GF250" s="491"/>
      <c r="GG250" s="491"/>
      <c r="GH250" s="491"/>
      <c r="GI250" s="491"/>
      <c r="GJ250" s="491"/>
      <c r="GK250" s="491"/>
      <c r="GL250" s="491"/>
    </row>
    <row r="251" spans="4:194" ht="3" customHeight="1">
      <c r="D251" s="491"/>
      <c r="E251" s="491"/>
      <c r="F251" s="491"/>
      <c r="G251" s="491"/>
      <c r="H251" s="491"/>
      <c r="I251" s="491"/>
      <c r="J251" s="491"/>
      <c r="K251" s="491"/>
      <c r="L251" s="491"/>
      <c r="M251" s="491"/>
      <c r="N251" s="491"/>
      <c r="O251" s="491"/>
      <c r="P251" s="491"/>
      <c r="Q251" s="491"/>
      <c r="R251" s="491"/>
      <c r="S251" s="491"/>
      <c r="T251" s="491"/>
      <c r="U251" s="491"/>
      <c r="V251" s="491"/>
      <c r="W251" s="491"/>
      <c r="X251" s="491"/>
      <c r="Y251" s="491"/>
      <c r="Z251" s="491"/>
      <c r="AA251" s="491"/>
      <c r="AB251" s="491"/>
      <c r="AC251" s="491"/>
      <c r="AD251" s="491"/>
      <c r="AE251" s="491"/>
      <c r="AF251" s="491"/>
      <c r="AG251" s="491"/>
      <c r="AH251" s="491"/>
      <c r="AI251" s="491"/>
      <c r="AJ251" s="491"/>
      <c r="AK251" s="491"/>
      <c r="AL251" s="491"/>
      <c r="AM251" s="491"/>
      <c r="AN251" s="491"/>
      <c r="AO251" s="491"/>
      <c r="AP251" s="491"/>
      <c r="AQ251" s="491"/>
      <c r="AR251" s="491"/>
      <c r="AS251" s="491"/>
      <c r="AT251" s="491"/>
      <c r="AU251" s="491"/>
      <c r="AV251" s="491"/>
      <c r="AW251" s="491"/>
      <c r="AX251" s="491"/>
      <c r="AY251" s="491"/>
      <c r="AZ251" s="491"/>
      <c r="BA251" s="491"/>
      <c r="BB251" s="491"/>
      <c r="BC251" s="491"/>
      <c r="BD251" s="491"/>
      <c r="BE251" s="491"/>
      <c r="BF251" s="491"/>
      <c r="BG251" s="491"/>
      <c r="BH251" s="491"/>
      <c r="BI251" s="491"/>
      <c r="BJ251" s="491"/>
      <c r="BK251" s="491"/>
      <c r="BL251" s="491"/>
      <c r="BM251" s="491"/>
      <c r="BN251" s="491"/>
      <c r="BO251" s="491"/>
      <c r="BP251" s="491"/>
      <c r="BQ251" s="491"/>
      <c r="BR251" s="491"/>
      <c r="BS251" s="491"/>
      <c r="BT251" s="491"/>
      <c r="BU251" s="491"/>
      <c r="BV251" s="491"/>
      <c r="BW251" s="491"/>
      <c r="BX251" s="491"/>
      <c r="BY251" s="491"/>
      <c r="BZ251" s="491"/>
      <c r="CA251" s="491"/>
      <c r="CB251" s="491"/>
      <c r="CC251" s="491"/>
      <c r="CD251" s="491"/>
      <c r="CE251" s="491"/>
      <c r="CF251" s="491"/>
      <c r="CG251" s="491"/>
      <c r="CH251" s="491"/>
      <c r="CI251" s="491"/>
      <c r="CJ251" s="491"/>
      <c r="CK251" s="491"/>
      <c r="CL251" s="491"/>
      <c r="CM251" s="491"/>
      <c r="CN251" s="491"/>
      <c r="CO251" s="491"/>
      <c r="CP251" s="491"/>
      <c r="CZ251" s="491"/>
      <c r="DA251" s="491"/>
      <c r="DB251" s="491"/>
      <c r="DC251" s="491"/>
      <c r="DD251" s="491"/>
      <c r="DE251" s="491"/>
      <c r="DF251" s="491"/>
      <c r="DG251" s="491"/>
      <c r="DH251" s="491"/>
      <c r="DI251" s="491"/>
      <c r="DJ251" s="491"/>
      <c r="DK251" s="491"/>
      <c r="DL251" s="491"/>
      <c r="DM251" s="491"/>
      <c r="DN251" s="491"/>
      <c r="DO251" s="491"/>
      <c r="DP251" s="491"/>
      <c r="DQ251" s="491"/>
      <c r="DR251" s="491"/>
      <c r="DS251" s="491"/>
      <c r="DT251" s="491"/>
      <c r="DU251" s="491"/>
      <c r="DV251" s="491"/>
      <c r="DW251" s="491"/>
      <c r="DX251" s="491"/>
      <c r="DY251" s="491"/>
      <c r="DZ251" s="491"/>
      <c r="EA251" s="491"/>
      <c r="EB251" s="491"/>
      <c r="EC251" s="491"/>
      <c r="ED251" s="491"/>
      <c r="EE251" s="491"/>
      <c r="EF251" s="491"/>
      <c r="EG251" s="491"/>
      <c r="EH251" s="491"/>
      <c r="EI251" s="491"/>
      <c r="EJ251" s="491"/>
      <c r="EK251" s="491"/>
      <c r="EL251" s="491"/>
      <c r="EM251" s="491"/>
      <c r="EN251" s="491"/>
      <c r="EO251" s="491"/>
      <c r="EP251" s="491"/>
      <c r="EQ251" s="491"/>
      <c r="ER251" s="491"/>
      <c r="ES251" s="491"/>
      <c r="ET251" s="491"/>
      <c r="EU251" s="491"/>
      <c r="EV251" s="491"/>
      <c r="EW251" s="491"/>
      <c r="EX251" s="491"/>
      <c r="EY251" s="491"/>
      <c r="EZ251" s="491"/>
      <c r="FA251" s="491"/>
      <c r="FB251" s="491"/>
      <c r="FC251" s="491"/>
      <c r="FD251" s="491"/>
      <c r="FE251" s="491"/>
      <c r="FF251" s="491"/>
      <c r="FG251" s="491"/>
      <c r="FH251" s="491"/>
      <c r="FI251" s="491"/>
      <c r="FJ251" s="491"/>
      <c r="FK251" s="491"/>
      <c r="FL251" s="491"/>
      <c r="FM251" s="491"/>
      <c r="FN251" s="491"/>
      <c r="FO251" s="491"/>
      <c r="FP251" s="491"/>
      <c r="FQ251" s="491"/>
      <c r="FR251" s="491"/>
      <c r="FS251" s="491"/>
      <c r="FT251" s="491"/>
      <c r="FU251" s="491"/>
      <c r="FV251" s="491"/>
      <c r="FW251" s="491"/>
      <c r="FX251" s="491"/>
      <c r="FY251" s="491"/>
      <c r="FZ251" s="491"/>
      <c r="GA251" s="491"/>
      <c r="GB251" s="491"/>
      <c r="GC251" s="491"/>
      <c r="GD251" s="491"/>
      <c r="GE251" s="491"/>
      <c r="GF251" s="491"/>
      <c r="GG251" s="491"/>
      <c r="GH251" s="491"/>
      <c r="GI251" s="491"/>
      <c r="GJ251" s="491"/>
      <c r="GK251" s="491"/>
      <c r="GL251" s="491"/>
    </row>
    <row r="252" spans="4:194" ht="3" customHeight="1">
      <c r="D252" s="491"/>
      <c r="E252" s="491"/>
      <c r="F252" s="491"/>
      <c r="G252" s="491"/>
      <c r="H252" s="491"/>
      <c r="I252" s="491"/>
      <c r="J252" s="491"/>
      <c r="K252" s="491"/>
      <c r="L252" s="491"/>
      <c r="M252" s="491"/>
      <c r="N252" s="491"/>
      <c r="O252" s="491"/>
      <c r="P252" s="491"/>
      <c r="Q252" s="491"/>
      <c r="R252" s="491"/>
      <c r="S252" s="491"/>
      <c r="T252" s="491"/>
      <c r="U252" s="491"/>
      <c r="V252" s="491"/>
      <c r="W252" s="491"/>
      <c r="X252" s="491"/>
      <c r="Y252" s="491"/>
      <c r="Z252" s="491"/>
      <c r="AA252" s="491"/>
      <c r="AB252" s="491"/>
      <c r="AC252" s="491"/>
      <c r="AD252" s="491"/>
      <c r="AE252" s="491"/>
      <c r="AF252" s="491"/>
      <c r="AG252" s="491"/>
      <c r="AH252" s="491"/>
      <c r="AI252" s="491"/>
      <c r="AJ252" s="491"/>
      <c r="AK252" s="491"/>
      <c r="AL252" s="491"/>
      <c r="AM252" s="491"/>
      <c r="AN252" s="491"/>
      <c r="AO252" s="491"/>
      <c r="AP252" s="491"/>
      <c r="AQ252" s="491"/>
      <c r="AR252" s="491"/>
      <c r="AS252" s="491"/>
      <c r="AT252" s="491"/>
      <c r="AU252" s="491"/>
      <c r="AV252" s="491"/>
      <c r="AW252" s="491"/>
      <c r="AX252" s="491"/>
      <c r="AY252" s="491"/>
      <c r="AZ252" s="491"/>
      <c r="BA252" s="491"/>
      <c r="BB252" s="491"/>
      <c r="BC252" s="491"/>
      <c r="BD252" s="491"/>
      <c r="BE252" s="491"/>
      <c r="BF252" s="491"/>
      <c r="BG252" s="491"/>
      <c r="BH252" s="491"/>
      <c r="BI252" s="491"/>
      <c r="BJ252" s="491"/>
      <c r="BK252" s="491"/>
      <c r="BL252" s="491"/>
      <c r="BM252" s="491"/>
      <c r="BN252" s="491"/>
      <c r="BO252" s="491"/>
      <c r="BP252" s="491"/>
      <c r="BQ252" s="491"/>
      <c r="BR252" s="491"/>
      <c r="BS252" s="491"/>
      <c r="BT252" s="491"/>
      <c r="BU252" s="491"/>
      <c r="BV252" s="491"/>
      <c r="BW252" s="491"/>
      <c r="BX252" s="491"/>
      <c r="BY252" s="491"/>
      <c r="BZ252" s="491"/>
      <c r="CA252" s="491"/>
      <c r="CB252" s="491"/>
      <c r="CC252" s="491"/>
      <c r="CD252" s="491"/>
      <c r="CE252" s="491"/>
      <c r="CF252" s="491"/>
      <c r="CG252" s="491"/>
      <c r="CH252" s="491"/>
      <c r="CI252" s="491"/>
      <c r="CJ252" s="491"/>
      <c r="CK252" s="491"/>
      <c r="CL252" s="491"/>
      <c r="CM252" s="491"/>
      <c r="CN252" s="491"/>
      <c r="CO252" s="491"/>
      <c r="CP252" s="491"/>
      <c r="CZ252" s="491"/>
      <c r="DA252" s="491"/>
      <c r="DB252" s="491"/>
      <c r="DC252" s="491"/>
      <c r="DD252" s="491"/>
      <c r="DE252" s="491"/>
      <c r="DF252" s="491"/>
      <c r="DG252" s="491"/>
      <c r="DH252" s="491"/>
      <c r="DI252" s="491"/>
      <c r="DJ252" s="491"/>
      <c r="DK252" s="491"/>
      <c r="DL252" s="491"/>
      <c r="DM252" s="491"/>
      <c r="DN252" s="491"/>
      <c r="DO252" s="491"/>
      <c r="DP252" s="491"/>
      <c r="DQ252" s="491"/>
      <c r="DR252" s="491"/>
      <c r="DS252" s="491"/>
      <c r="DT252" s="491"/>
      <c r="DU252" s="491"/>
      <c r="DV252" s="491"/>
      <c r="DW252" s="491"/>
      <c r="DX252" s="491"/>
      <c r="DY252" s="491"/>
      <c r="DZ252" s="491"/>
      <c r="EA252" s="491"/>
      <c r="EB252" s="491"/>
      <c r="EC252" s="491"/>
      <c r="ED252" s="491"/>
      <c r="EE252" s="491"/>
      <c r="EF252" s="491"/>
      <c r="EG252" s="491"/>
      <c r="EH252" s="491"/>
      <c r="EI252" s="491"/>
      <c r="EJ252" s="491"/>
      <c r="EK252" s="491"/>
      <c r="EL252" s="491"/>
      <c r="EM252" s="491"/>
      <c r="EN252" s="491"/>
      <c r="EO252" s="491"/>
      <c r="EP252" s="491"/>
      <c r="EQ252" s="491"/>
      <c r="ER252" s="491"/>
      <c r="ES252" s="491"/>
      <c r="ET252" s="491"/>
      <c r="EU252" s="491"/>
      <c r="EV252" s="491"/>
      <c r="EW252" s="491"/>
      <c r="EX252" s="491"/>
      <c r="EY252" s="491"/>
      <c r="EZ252" s="491"/>
      <c r="FA252" s="491"/>
      <c r="FB252" s="491"/>
      <c r="FC252" s="491"/>
      <c r="FD252" s="491"/>
      <c r="FE252" s="491"/>
      <c r="FF252" s="491"/>
      <c r="FG252" s="491"/>
      <c r="FH252" s="491"/>
      <c r="FI252" s="491"/>
      <c r="FJ252" s="491"/>
      <c r="FK252" s="491"/>
      <c r="FL252" s="491"/>
      <c r="FM252" s="491"/>
      <c r="FN252" s="491"/>
      <c r="FO252" s="491"/>
      <c r="FP252" s="491"/>
      <c r="FQ252" s="491"/>
      <c r="FR252" s="491"/>
      <c r="FS252" s="491"/>
      <c r="FT252" s="491"/>
      <c r="FU252" s="491"/>
      <c r="FV252" s="491"/>
      <c r="FW252" s="491"/>
      <c r="FX252" s="491"/>
      <c r="FY252" s="491"/>
      <c r="FZ252" s="491"/>
      <c r="GA252" s="491"/>
      <c r="GB252" s="491"/>
      <c r="GC252" s="491"/>
      <c r="GD252" s="491"/>
      <c r="GE252" s="491"/>
      <c r="GF252" s="491"/>
      <c r="GG252" s="491"/>
      <c r="GH252" s="491"/>
      <c r="GI252" s="491"/>
      <c r="GJ252" s="491"/>
      <c r="GK252" s="491"/>
      <c r="GL252" s="491"/>
    </row>
    <row r="253" spans="4:194" ht="3" customHeight="1">
      <c r="D253" s="491"/>
      <c r="E253" s="491"/>
      <c r="F253" s="491"/>
      <c r="G253" s="491"/>
      <c r="H253" s="491"/>
      <c r="I253" s="491"/>
      <c r="J253" s="491"/>
      <c r="K253" s="491"/>
      <c r="L253" s="491"/>
      <c r="M253" s="491"/>
      <c r="N253" s="491"/>
      <c r="O253" s="491"/>
      <c r="P253" s="491"/>
      <c r="Q253" s="491"/>
      <c r="R253" s="491"/>
      <c r="S253" s="491"/>
      <c r="T253" s="491"/>
      <c r="U253" s="491"/>
      <c r="V253" s="491"/>
      <c r="W253" s="491"/>
      <c r="X253" s="491"/>
      <c r="Y253" s="491"/>
      <c r="Z253" s="491"/>
      <c r="AA253" s="491"/>
      <c r="AB253" s="491"/>
      <c r="AC253" s="491"/>
      <c r="AD253" s="491"/>
      <c r="AE253" s="491"/>
      <c r="AF253" s="491"/>
      <c r="AG253" s="491"/>
      <c r="AH253" s="491"/>
      <c r="AI253" s="491"/>
      <c r="AJ253" s="491"/>
      <c r="AK253" s="491"/>
      <c r="AL253" s="491"/>
      <c r="AM253" s="491"/>
      <c r="AN253" s="491"/>
      <c r="AO253" s="491"/>
      <c r="AP253" s="491"/>
      <c r="AQ253" s="491"/>
      <c r="AR253" s="491"/>
      <c r="AS253" s="491"/>
      <c r="AT253" s="491"/>
      <c r="AU253" s="491"/>
      <c r="AV253" s="491"/>
      <c r="AW253" s="491"/>
      <c r="AX253" s="491"/>
      <c r="AY253" s="491"/>
      <c r="AZ253" s="491"/>
      <c r="BA253" s="491"/>
      <c r="BB253" s="491"/>
      <c r="BC253" s="491"/>
      <c r="BD253" s="491"/>
      <c r="BE253" s="491"/>
      <c r="BF253" s="491"/>
      <c r="BG253" s="491"/>
      <c r="BH253" s="491"/>
      <c r="BI253" s="491"/>
      <c r="BJ253" s="491"/>
      <c r="BK253" s="491"/>
      <c r="BL253" s="491"/>
      <c r="BM253" s="491"/>
      <c r="BN253" s="491"/>
      <c r="BO253" s="491"/>
      <c r="BP253" s="491"/>
      <c r="BQ253" s="491"/>
      <c r="BR253" s="491"/>
      <c r="BS253" s="491"/>
      <c r="BT253" s="491"/>
      <c r="BU253" s="491"/>
      <c r="BV253" s="491"/>
      <c r="BW253" s="491"/>
      <c r="BX253" s="491"/>
      <c r="BY253" s="491"/>
      <c r="BZ253" s="491"/>
      <c r="CA253" s="491"/>
      <c r="CB253" s="491"/>
      <c r="CC253" s="491"/>
      <c r="CD253" s="491"/>
      <c r="CE253" s="491"/>
      <c r="CF253" s="491"/>
      <c r="CG253" s="491"/>
      <c r="CH253" s="491"/>
      <c r="CI253" s="491"/>
      <c r="CJ253" s="491"/>
      <c r="CK253" s="491"/>
      <c r="CL253" s="491"/>
      <c r="CM253" s="491"/>
      <c r="CN253" s="491"/>
      <c r="CO253" s="491"/>
      <c r="CP253" s="491"/>
      <c r="CZ253" s="491"/>
      <c r="DA253" s="491"/>
      <c r="DB253" s="491"/>
      <c r="DC253" s="491"/>
      <c r="DD253" s="491"/>
      <c r="DE253" s="491"/>
      <c r="DF253" s="491"/>
      <c r="DG253" s="491"/>
      <c r="DH253" s="491"/>
      <c r="DI253" s="491"/>
      <c r="DJ253" s="491"/>
      <c r="DK253" s="491"/>
      <c r="DL253" s="491"/>
      <c r="DM253" s="491"/>
      <c r="DN253" s="491"/>
      <c r="DO253" s="491"/>
      <c r="DP253" s="491"/>
      <c r="DQ253" s="491"/>
      <c r="DR253" s="491"/>
      <c r="DS253" s="491"/>
      <c r="DT253" s="491"/>
      <c r="DU253" s="491"/>
      <c r="DV253" s="491"/>
      <c r="DW253" s="491"/>
      <c r="DX253" s="491"/>
      <c r="DY253" s="491"/>
      <c r="DZ253" s="491"/>
      <c r="EA253" s="491"/>
      <c r="EB253" s="491"/>
      <c r="EC253" s="491"/>
      <c r="ED253" s="491"/>
      <c r="EE253" s="491"/>
      <c r="EF253" s="491"/>
      <c r="EG253" s="491"/>
      <c r="EH253" s="491"/>
      <c r="EI253" s="491"/>
      <c r="EJ253" s="491"/>
      <c r="EK253" s="491"/>
      <c r="EL253" s="491"/>
      <c r="EM253" s="491"/>
      <c r="EN253" s="491"/>
      <c r="EO253" s="491"/>
      <c r="EP253" s="491"/>
      <c r="EQ253" s="491"/>
      <c r="ER253" s="491"/>
      <c r="ES253" s="491"/>
      <c r="ET253" s="491"/>
      <c r="EU253" s="491"/>
      <c r="EV253" s="491"/>
      <c r="EW253" s="491"/>
      <c r="EX253" s="491"/>
      <c r="EY253" s="491"/>
      <c r="EZ253" s="491"/>
      <c r="FA253" s="491"/>
      <c r="FB253" s="491"/>
      <c r="FC253" s="491"/>
      <c r="FD253" s="491"/>
      <c r="FE253" s="491"/>
      <c r="FF253" s="491"/>
      <c r="FG253" s="491"/>
      <c r="FH253" s="491"/>
      <c r="FI253" s="491"/>
      <c r="FJ253" s="491"/>
      <c r="FK253" s="491"/>
      <c r="FL253" s="491"/>
      <c r="FM253" s="491"/>
      <c r="FN253" s="491"/>
      <c r="FO253" s="491"/>
      <c r="FP253" s="491"/>
      <c r="FQ253" s="491"/>
      <c r="FR253" s="491"/>
      <c r="FS253" s="491"/>
      <c r="FT253" s="491"/>
      <c r="FU253" s="491"/>
      <c r="FV253" s="491"/>
      <c r="FW253" s="491"/>
      <c r="FX253" s="491"/>
      <c r="FY253" s="491"/>
      <c r="FZ253" s="491"/>
      <c r="GA253" s="491"/>
      <c r="GB253" s="491"/>
      <c r="GC253" s="491"/>
      <c r="GD253" s="491"/>
      <c r="GE253" s="491"/>
      <c r="GF253" s="491"/>
      <c r="GG253" s="491"/>
      <c r="GH253" s="491"/>
      <c r="GI253" s="491"/>
      <c r="GJ253" s="491"/>
      <c r="GK253" s="491"/>
      <c r="GL253" s="491"/>
    </row>
    <row r="254" spans="4:194" ht="3" customHeight="1">
      <c r="D254" s="491"/>
      <c r="E254" s="491"/>
      <c r="F254" s="491"/>
      <c r="G254" s="491"/>
      <c r="H254" s="491"/>
      <c r="I254" s="491"/>
      <c r="J254" s="491"/>
      <c r="K254" s="491"/>
      <c r="L254" s="491"/>
      <c r="M254" s="491"/>
      <c r="N254" s="491"/>
      <c r="O254" s="491"/>
      <c r="P254" s="491"/>
      <c r="Q254" s="491"/>
      <c r="R254" s="491"/>
      <c r="S254" s="491"/>
      <c r="T254" s="491"/>
      <c r="U254" s="491"/>
      <c r="V254" s="491"/>
      <c r="W254" s="491"/>
      <c r="X254" s="491"/>
      <c r="Y254" s="491"/>
      <c r="Z254" s="491"/>
      <c r="AA254" s="491"/>
      <c r="AB254" s="491"/>
      <c r="AC254" s="491"/>
      <c r="AD254" s="491"/>
      <c r="AE254" s="491"/>
      <c r="AF254" s="491"/>
      <c r="AG254" s="491"/>
      <c r="AH254" s="491"/>
      <c r="AI254" s="491"/>
      <c r="AJ254" s="491"/>
      <c r="AK254" s="491"/>
      <c r="AL254" s="491"/>
      <c r="AM254" s="491"/>
      <c r="AN254" s="491"/>
      <c r="AO254" s="491"/>
      <c r="AP254" s="491"/>
      <c r="AQ254" s="491"/>
      <c r="AR254" s="491"/>
      <c r="AS254" s="491"/>
      <c r="AT254" s="491"/>
      <c r="AU254" s="491"/>
      <c r="AV254" s="491"/>
      <c r="AW254" s="491"/>
      <c r="AX254" s="491"/>
      <c r="AY254" s="491"/>
      <c r="AZ254" s="491"/>
      <c r="BA254" s="491"/>
      <c r="BB254" s="491"/>
      <c r="BC254" s="491"/>
      <c r="BD254" s="491"/>
      <c r="BE254" s="491"/>
      <c r="BF254" s="491"/>
      <c r="BG254" s="491"/>
      <c r="BH254" s="491"/>
      <c r="BI254" s="491"/>
      <c r="BJ254" s="491"/>
      <c r="BK254" s="491"/>
      <c r="BL254" s="491"/>
      <c r="BM254" s="491"/>
      <c r="BN254" s="491"/>
      <c r="BO254" s="491"/>
      <c r="BP254" s="491"/>
      <c r="BQ254" s="491"/>
      <c r="BR254" s="491"/>
      <c r="BS254" s="491"/>
      <c r="BT254" s="491"/>
      <c r="BU254" s="491"/>
      <c r="BV254" s="491"/>
      <c r="BW254" s="491"/>
      <c r="BX254" s="491"/>
      <c r="BY254" s="491"/>
      <c r="BZ254" s="491"/>
      <c r="CA254" s="491"/>
      <c r="CB254" s="491"/>
      <c r="CC254" s="491"/>
      <c r="CD254" s="491"/>
      <c r="CE254" s="491"/>
      <c r="CF254" s="491"/>
      <c r="CG254" s="491"/>
      <c r="CH254" s="491"/>
      <c r="CI254" s="491"/>
      <c r="CJ254" s="491"/>
      <c r="CK254" s="491"/>
      <c r="CL254" s="491"/>
      <c r="CM254" s="491"/>
      <c r="CN254" s="491"/>
      <c r="CO254" s="491"/>
      <c r="CP254" s="491"/>
      <c r="CZ254" s="491"/>
      <c r="DA254" s="491"/>
      <c r="DB254" s="491"/>
      <c r="DC254" s="491"/>
      <c r="DD254" s="491"/>
      <c r="DE254" s="491"/>
      <c r="DF254" s="491"/>
      <c r="DG254" s="491"/>
      <c r="DH254" s="491"/>
      <c r="DI254" s="491"/>
      <c r="DJ254" s="491"/>
      <c r="DK254" s="491"/>
      <c r="DL254" s="491"/>
      <c r="DM254" s="491"/>
      <c r="DN254" s="491"/>
      <c r="DO254" s="491"/>
      <c r="DP254" s="491"/>
      <c r="DQ254" s="491"/>
      <c r="DR254" s="491"/>
      <c r="DS254" s="491"/>
      <c r="DT254" s="491"/>
      <c r="DU254" s="491"/>
      <c r="DV254" s="491"/>
      <c r="DW254" s="491"/>
      <c r="DX254" s="491"/>
      <c r="DY254" s="491"/>
      <c r="DZ254" s="491"/>
      <c r="EA254" s="491"/>
      <c r="EB254" s="491"/>
      <c r="EC254" s="491"/>
      <c r="ED254" s="491"/>
      <c r="EE254" s="491"/>
      <c r="EF254" s="491"/>
      <c r="EG254" s="491"/>
      <c r="EH254" s="491"/>
      <c r="EI254" s="491"/>
      <c r="EJ254" s="491"/>
      <c r="EK254" s="491"/>
      <c r="EL254" s="491"/>
      <c r="EM254" s="491"/>
      <c r="EN254" s="491"/>
      <c r="EO254" s="491"/>
      <c r="EP254" s="491"/>
      <c r="EQ254" s="491"/>
      <c r="ER254" s="491"/>
      <c r="ES254" s="491"/>
      <c r="ET254" s="491"/>
      <c r="EU254" s="491"/>
      <c r="EV254" s="491"/>
      <c r="EW254" s="491"/>
      <c r="EX254" s="491"/>
      <c r="EY254" s="491"/>
      <c r="EZ254" s="491"/>
      <c r="FA254" s="491"/>
      <c r="FB254" s="491"/>
      <c r="FC254" s="491"/>
      <c r="FD254" s="491"/>
      <c r="FE254" s="491"/>
      <c r="FF254" s="491"/>
      <c r="FG254" s="491"/>
      <c r="FH254" s="491"/>
      <c r="FI254" s="491"/>
      <c r="FJ254" s="491"/>
      <c r="FK254" s="491"/>
      <c r="FL254" s="491"/>
      <c r="FM254" s="491"/>
      <c r="FN254" s="491"/>
      <c r="FO254" s="491"/>
      <c r="FP254" s="491"/>
      <c r="FQ254" s="491"/>
      <c r="FR254" s="491"/>
      <c r="FS254" s="491"/>
      <c r="FT254" s="491"/>
      <c r="FU254" s="491"/>
      <c r="FV254" s="491"/>
      <c r="FW254" s="491"/>
      <c r="FX254" s="491"/>
      <c r="FY254" s="491"/>
      <c r="FZ254" s="491"/>
      <c r="GA254" s="491"/>
      <c r="GB254" s="491"/>
      <c r="GC254" s="491"/>
      <c r="GD254" s="491"/>
      <c r="GE254" s="491"/>
      <c r="GF254" s="491"/>
      <c r="GG254" s="491"/>
      <c r="GH254" s="491"/>
      <c r="GI254" s="491"/>
      <c r="GJ254" s="491"/>
      <c r="GK254" s="491"/>
      <c r="GL254" s="491"/>
    </row>
    <row r="255" spans="4:194" ht="3" customHeight="1">
      <c r="D255" s="491"/>
      <c r="E255" s="491"/>
      <c r="F255" s="491"/>
      <c r="G255" s="491"/>
      <c r="H255" s="491"/>
      <c r="I255" s="491"/>
      <c r="J255" s="491"/>
      <c r="K255" s="491"/>
      <c r="L255" s="491"/>
      <c r="M255" s="491"/>
      <c r="N255" s="491"/>
      <c r="O255" s="491"/>
      <c r="P255" s="491"/>
      <c r="Q255" s="491"/>
      <c r="R255" s="491"/>
      <c r="S255" s="491"/>
      <c r="T255" s="491"/>
      <c r="U255" s="491"/>
      <c r="V255" s="491"/>
      <c r="W255" s="491"/>
      <c r="X255" s="491"/>
      <c r="Y255" s="491"/>
      <c r="Z255" s="491"/>
      <c r="AA255" s="491"/>
      <c r="AB255" s="491"/>
      <c r="AC255" s="491"/>
      <c r="AD255" s="491"/>
      <c r="AE255" s="491"/>
      <c r="AF255" s="491"/>
      <c r="AG255" s="491"/>
      <c r="AH255" s="491"/>
      <c r="AI255" s="491"/>
      <c r="AJ255" s="491"/>
      <c r="AK255" s="491"/>
      <c r="AL255" s="491"/>
      <c r="AM255" s="491"/>
      <c r="AN255" s="491"/>
      <c r="AO255" s="491"/>
      <c r="AP255" s="491"/>
      <c r="AQ255" s="491"/>
      <c r="AR255" s="491"/>
      <c r="AS255" s="491"/>
      <c r="AT255" s="491"/>
      <c r="AU255" s="491"/>
      <c r="AV255" s="491"/>
      <c r="AW255" s="491"/>
      <c r="AX255" s="491"/>
      <c r="AY255" s="491"/>
      <c r="AZ255" s="491"/>
      <c r="BA255" s="491"/>
      <c r="BB255" s="491"/>
      <c r="BC255" s="491"/>
      <c r="BD255" s="491"/>
      <c r="BE255" s="491"/>
      <c r="BF255" s="491"/>
      <c r="BG255" s="491"/>
      <c r="BH255" s="491"/>
      <c r="BI255" s="491"/>
      <c r="BJ255" s="491"/>
      <c r="BK255" s="491"/>
      <c r="BL255" s="491"/>
      <c r="BM255" s="491"/>
      <c r="BN255" s="491"/>
      <c r="BO255" s="491"/>
      <c r="BP255" s="491"/>
      <c r="BQ255" s="491"/>
      <c r="BR255" s="491"/>
      <c r="BS255" s="491"/>
      <c r="BT255" s="491"/>
      <c r="BU255" s="491"/>
      <c r="BV255" s="491"/>
      <c r="BW255" s="491"/>
      <c r="BX255" s="491"/>
      <c r="BY255" s="491"/>
      <c r="BZ255" s="491"/>
      <c r="CA255" s="491"/>
      <c r="CB255" s="491"/>
      <c r="CC255" s="491"/>
      <c r="CD255" s="491"/>
      <c r="CE255" s="491"/>
      <c r="CF255" s="491"/>
      <c r="CG255" s="491"/>
      <c r="CH255" s="491"/>
      <c r="CI255" s="491"/>
      <c r="CJ255" s="491"/>
      <c r="CK255" s="491"/>
      <c r="CL255" s="491"/>
      <c r="CM255" s="491"/>
      <c r="CN255" s="491"/>
      <c r="CO255" s="491"/>
      <c r="CP255" s="491"/>
      <c r="CZ255" s="491"/>
      <c r="DA255" s="491"/>
      <c r="DB255" s="491"/>
      <c r="DC255" s="491"/>
      <c r="DD255" s="491"/>
      <c r="DE255" s="491"/>
      <c r="DF255" s="491"/>
      <c r="DG255" s="491"/>
      <c r="DH255" s="491"/>
      <c r="DI255" s="491"/>
      <c r="DJ255" s="491"/>
      <c r="DK255" s="491"/>
      <c r="DL255" s="491"/>
      <c r="DM255" s="491"/>
      <c r="DN255" s="491"/>
      <c r="DO255" s="491"/>
      <c r="DP255" s="491"/>
      <c r="DQ255" s="491"/>
      <c r="DR255" s="491"/>
      <c r="DS255" s="491"/>
      <c r="DT255" s="491"/>
      <c r="DU255" s="491"/>
      <c r="DV255" s="491"/>
      <c r="DW255" s="491"/>
      <c r="DX255" s="491"/>
      <c r="DY255" s="491"/>
      <c r="DZ255" s="491"/>
      <c r="EA255" s="491"/>
      <c r="EB255" s="491"/>
      <c r="EC255" s="491"/>
      <c r="ED255" s="491"/>
      <c r="EE255" s="491"/>
      <c r="EF255" s="491"/>
      <c r="EG255" s="491"/>
      <c r="EH255" s="491"/>
      <c r="EI255" s="491"/>
      <c r="EJ255" s="491"/>
      <c r="EK255" s="491"/>
      <c r="EL255" s="491"/>
      <c r="EM255" s="491"/>
      <c r="EN255" s="491"/>
      <c r="EO255" s="491"/>
      <c r="EP255" s="491"/>
      <c r="EQ255" s="491"/>
      <c r="ER255" s="491"/>
      <c r="ES255" s="491"/>
      <c r="ET255" s="491"/>
      <c r="EU255" s="491"/>
      <c r="EV255" s="491"/>
      <c r="EW255" s="491"/>
      <c r="EX255" s="491"/>
      <c r="EY255" s="491"/>
      <c r="EZ255" s="491"/>
      <c r="FA255" s="491"/>
      <c r="FB255" s="491"/>
      <c r="FC255" s="491"/>
      <c r="FD255" s="491"/>
      <c r="FE255" s="491"/>
      <c r="FF255" s="491"/>
      <c r="FG255" s="491"/>
      <c r="FH255" s="491"/>
      <c r="FI255" s="491"/>
      <c r="FJ255" s="491"/>
      <c r="FK255" s="491"/>
      <c r="FL255" s="491"/>
      <c r="FM255" s="491"/>
      <c r="FN255" s="491"/>
      <c r="FO255" s="491"/>
      <c r="FP255" s="491"/>
      <c r="FQ255" s="491"/>
      <c r="FR255" s="491"/>
      <c r="FS255" s="491"/>
      <c r="FT255" s="491"/>
      <c r="FU255" s="491"/>
      <c r="FV255" s="491"/>
      <c r="FW255" s="491"/>
      <c r="FX255" s="491"/>
      <c r="FY255" s="491"/>
      <c r="FZ255" s="491"/>
      <c r="GA255" s="491"/>
      <c r="GB255" s="491"/>
      <c r="GC255" s="491"/>
      <c r="GD255" s="491"/>
      <c r="GE255" s="491"/>
      <c r="GF255" s="491"/>
      <c r="GG255" s="491"/>
      <c r="GH255" s="491"/>
      <c r="GI255" s="491"/>
      <c r="GJ255" s="491"/>
      <c r="GK255" s="491"/>
      <c r="GL255" s="491"/>
    </row>
    <row r="256" spans="4:194" ht="3" customHeight="1">
      <c r="D256" s="491"/>
      <c r="E256" s="491"/>
      <c r="F256" s="491"/>
      <c r="G256" s="491"/>
      <c r="H256" s="491"/>
      <c r="I256" s="491"/>
      <c r="J256" s="491"/>
      <c r="K256" s="491"/>
      <c r="L256" s="491"/>
      <c r="M256" s="491"/>
      <c r="N256" s="491"/>
      <c r="O256" s="491"/>
      <c r="P256" s="491"/>
      <c r="Q256" s="491"/>
      <c r="R256" s="491"/>
      <c r="S256" s="491"/>
      <c r="T256" s="491"/>
      <c r="U256" s="491"/>
      <c r="V256" s="491"/>
      <c r="W256" s="491"/>
      <c r="X256" s="491"/>
      <c r="Y256" s="491"/>
      <c r="Z256" s="491"/>
      <c r="AA256" s="491"/>
      <c r="AB256" s="491"/>
      <c r="AC256" s="491"/>
      <c r="AD256" s="491"/>
      <c r="AE256" s="491"/>
      <c r="AF256" s="491"/>
      <c r="AG256" s="491"/>
      <c r="AH256" s="491"/>
      <c r="AI256" s="491"/>
      <c r="AJ256" s="491"/>
      <c r="AK256" s="491"/>
      <c r="AL256" s="491"/>
      <c r="AM256" s="491"/>
      <c r="AN256" s="491"/>
      <c r="AO256" s="491"/>
      <c r="AP256" s="491"/>
      <c r="AQ256" s="491"/>
      <c r="AR256" s="491"/>
      <c r="AS256" s="491"/>
      <c r="AT256" s="491"/>
      <c r="AU256" s="491"/>
      <c r="AV256" s="491"/>
      <c r="AW256" s="491"/>
      <c r="AX256" s="491"/>
      <c r="AY256" s="491"/>
      <c r="AZ256" s="491"/>
      <c r="BA256" s="491"/>
      <c r="BB256" s="491"/>
      <c r="BC256" s="491"/>
      <c r="BD256" s="491"/>
      <c r="BE256" s="491"/>
      <c r="BF256" s="491"/>
      <c r="BG256" s="491"/>
      <c r="BH256" s="491"/>
      <c r="BI256" s="491"/>
      <c r="BJ256" s="491"/>
      <c r="BK256" s="491"/>
      <c r="BL256" s="491"/>
      <c r="BM256" s="491"/>
      <c r="BN256" s="491"/>
      <c r="BO256" s="491"/>
      <c r="BP256" s="491"/>
      <c r="BQ256" s="491"/>
      <c r="BR256" s="491"/>
      <c r="BS256" s="491"/>
      <c r="BT256" s="491"/>
      <c r="BU256" s="491"/>
      <c r="BV256" s="491"/>
      <c r="BW256" s="491"/>
      <c r="BX256" s="491"/>
      <c r="BY256" s="491"/>
      <c r="BZ256" s="491"/>
      <c r="CA256" s="491"/>
      <c r="CB256" s="491"/>
      <c r="CC256" s="491"/>
      <c r="CD256" s="491"/>
      <c r="CE256" s="491"/>
      <c r="CF256" s="491"/>
      <c r="CG256" s="491"/>
      <c r="CH256" s="491"/>
      <c r="CI256" s="491"/>
      <c r="CJ256" s="491"/>
      <c r="CK256" s="491"/>
      <c r="CL256" s="491"/>
      <c r="CM256" s="491"/>
      <c r="CN256" s="491"/>
      <c r="CO256" s="491"/>
      <c r="CP256" s="491"/>
      <c r="CZ256" s="491"/>
      <c r="DA256" s="491"/>
      <c r="DB256" s="491"/>
      <c r="DC256" s="491"/>
      <c r="DD256" s="491"/>
      <c r="DE256" s="491"/>
      <c r="DF256" s="491"/>
      <c r="DG256" s="491"/>
      <c r="DH256" s="491"/>
      <c r="DI256" s="491"/>
      <c r="DJ256" s="491"/>
      <c r="DK256" s="491"/>
      <c r="DL256" s="491"/>
      <c r="DM256" s="491"/>
      <c r="DN256" s="491"/>
      <c r="DO256" s="491"/>
      <c r="DP256" s="491"/>
      <c r="DQ256" s="491"/>
      <c r="DR256" s="491"/>
      <c r="DS256" s="491"/>
      <c r="DT256" s="491"/>
      <c r="DU256" s="491"/>
      <c r="DV256" s="491"/>
      <c r="DW256" s="491"/>
      <c r="DX256" s="491"/>
      <c r="DY256" s="491"/>
      <c r="DZ256" s="491"/>
      <c r="EA256" s="491"/>
      <c r="EB256" s="491"/>
      <c r="EC256" s="491"/>
      <c r="ED256" s="491"/>
      <c r="EE256" s="491"/>
      <c r="EF256" s="491"/>
      <c r="EG256" s="491"/>
      <c r="EH256" s="491"/>
      <c r="EI256" s="491"/>
      <c r="EJ256" s="491"/>
      <c r="EK256" s="491"/>
      <c r="EL256" s="491"/>
      <c r="EM256" s="491"/>
      <c r="EN256" s="491"/>
      <c r="EO256" s="491"/>
      <c r="EP256" s="491"/>
      <c r="EQ256" s="491"/>
      <c r="ER256" s="491"/>
      <c r="ES256" s="491"/>
      <c r="ET256" s="491"/>
      <c r="EU256" s="491"/>
      <c r="EV256" s="491"/>
      <c r="EW256" s="491"/>
      <c r="EX256" s="491"/>
      <c r="EY256" s="491"/>
      <c r="EZ256" s="491"/>
      <c r="FA256" s="491"/>
      <c r="FB256" s="491"/>
      <c r="FC256" s="491"/>
      <c r="FD256" s="491"/>
      <c r="FE256" s="491"/>
      <c r="FF256" s="491"/>
      <c r="FG256" s="491"/>
      <c r="FH256" s="491"/>
      <c r="FI256" s="491"/>
      <c r="FJ256" s="491"/>
      <c r="FK256" s="491"/>
      <c r="FL256" s="491"/>
      <c r="FM256" s="491"/>
      <c r="FN256" s="491"/>
      <c r="FO256" s="491"/>
      <c r="FP256" s="491"/>
      <c r="FQ256" s="491"/>
      <c r="FR256" s="491"/>
      <c r="FS256" s="491"/>
      <c r="FT256" s="491"/>
      <c r="FU256" s="491"/>
      <c r="FV256" s="491"/>
      <c r="FW256" s="491"/>
      <c r="FX256" s="491"/>
      <c r="FY256" s="491"/>
      <c r="FZ256" s="491"/>
      <c r="GA256" s="491"/>
      <c r="GB256" s="491"/>
      <c r="GC256" s="491"/>
      <c r="GD256" s="491"/>
      <c r="GE256" s="491"/>
      <c r="GF256" s="491"/>
      <c r="GG256" s="491"/>
      <c r="GH256" s="491"/>
      <c r="GI256" s="491"/>
      <c r="GJ256" s="491"/>
      <c r="GK256" s="491"/>
      <c r="GL256" s="491"/>
    </row>
    <row r="257" spans="4:194" ht="3" customHeight="1">
      <c r="D257" s="491"/>
      <c r="E257" s="491"/>
      <c r="F257" s="491"/>
      <c r="G257" s="491"/>
      <c r="H257" s="491"/>
      <c r="I257" s="491"/>
      <c r="J257" s="491"/>
      <c r="K257" s="491"/>
      <c r="L257" s="491"/>
      <c r="M257" s="491"/>
      <c r="N257" s="491"/>
      <c r="O257" s="491"/>
      <c r="P257" s="491"/>
      <c r="Q257" s="491"/>
      <c r="R257" s="491"/>
      <c r="S257" s="491"/>
      <c r="T257" s="491"/>
      <c r="U257" s="491"/>
      <c r="V257" s="491"/>
      <c r="W257" s="491"/>
      <c r="X257" s="491"/>
      <c r="Y257" s="491"/>
      <c r="Z257" s="491"/>
      <c r="AA257" s="491"/>
      <c r="AB257" s="491"/>
      <c r="AC257" s="491"/>
      <c r="AD257" s="491"/>
      <c r="AE257" s="491"/>
      <c r="AF257" s="491"/>
      <c r="AG257" s="491"/>
      <c r="AH257" s="491"/>
      <c r="AI257" s="491"/>
      <c r="AJ257" s="491"/>
      <c r="AK257" s="491"/>
      <c r="AL257" s="491"/>
      <c r="AM257" s="491"/>
      <c r="AN257" s="491"/>
      <c r="AO257" s="491"/>
      <c r="AP257" s="491"/>
      <c r="AQ257" s="491"/>
      <c r="AR257" s="491"/>
      <c r="AS257" s="491"/>
      <c r="AT257" s="491"/>
      <c r="AU257" s="491"/>
      <c r="AV257" s="491"/>
      <c r="AW257" s="491"/>
      <c r="AX257" s="491"/>
      <c r="AY257" s="491"/>
      <c r="AZ257" s="491"/>
      <c r="BA257" s="491"/>
      <c r="BB257" s="491"/>
      <c r="BC257" s="491"/>
      <c r="BD257" s="491"/>
      <c r="BE257" s="491"/>
      <c r="BF257" s="491"/>
      <c r="BG257" s="491"/>
      <c r="BH257" s="491"/>
      <c r="BI257" s="491"/>
      <c r="BJ257" s="491"/>
      <c r="BK257" s="491"/>
      <c r="BL257" s="491"/>
      <c r="BM257" s="491"/>
      <c r="BN257" s="491"/>
      <c r="BO257" s="491"/>
      <c r="BP257" s="491"/>
      <c r="BQ257" s="491"/>
      <c r="BR257" s="491"/>
      <c r="BS257" s="491"/>
      <c r="BT257" s="491"/>
      <c r="BU257" s="491"/>
      <c r="BV257" s="491"/>
      <c r="BW257" s="491"/>
      <c r="BX257" s="491"/>
      <c r="BY257" s="491"/>
      <c r="BZ257" s="491"/>
      <c r="CA257" s="491"/>
      <c r="CB257" s="491"/>
      <c r="CC257" s="491"/>
      <c r="CD257" s="491"/>
      <c r="CE257" s="491"/>
      <c r="CF257" s="491"/>
      <c r="CG257" s="491"/>
      <c r="CH257" s="491"/>
      <c r="CI257" s="491"/>
      <c r="CJ257" s="491"/>
      <c r="CK257" s="491"/>
      <c r="CL257" s="491"/>
      <c r="CM257" s="491"/>
      <c r="CN257" s="491"/>
      <c r="CO257" s="491"/>
      <c r="CP257" s="491"/>
      <c r="CZ257" s="491"/>
      <c r="DA257" s="491"/>
      <c r="DB257" s="491"/>
      <c r="DC257" s="491"/>
      <c r="DD257" s="491"/>
      <c r="DE257" s="491"/>
      <c r="DF257" s="491"/>
      <c r="DG257" s="491"/>
      <c r="DH257" s="491"/>
      <c r="DI257" s="491"/>
      <c r="DJ257" s="491"/>
      <c r="DK257" s="491"/>
      <c r="DL257" s="491"/>
      <c r="DM257" s="491"/>
      <c r="DN257" s="491"/>
      <c r="DO257" s="491"/>
      <c r="DP257" s="491"/>
      <c r="DQ257" s="491"/>
      <c r="DR257" s="491"/>
      <c r="DS257" s="491"/>
      <c r="DT257" s="491"/>
      <c r="DU257" s="491"/>
      <c r="DV257" s="491"/>
      <c r="DW257" s="491"/>
      <c r="DX257" s="491"/>
      <c r="DY257" s="491"/>
      <c r="DZ257" s="491"/>
      <c r="EA257" s="491"/>
      <c r="EB257" s="491"/>
      <c r="EC257" s="491"/>
      <c r="ED257" s="491"/>
      <c r="EE257" s="491"/>
      <c r="EF257" s="491"/>
      <c r="EG257" s="491"/>
      <c r="EH257" s="491"/>
      <c r="EI257" s="491"/>
      <c r="EJ257" s="491"/>
      <c r="EK257" s="491"/>
      <c r="EL257" s="491"/>
      <c r="EM257" s="491"/>
      <c r="EN257" s="491"/>
      <c r="EO257" s="491"/>
      <c r="EP257" s="491"/>
      <c r="EQ257" s="491"/>
      <c r="ER257" s="491"/>
      <c r="ES257" s="491"/>
      <c r="ET257" s="491"/>
      <c r="EU257" s="491"/>
      <c r="EV257" s="491"/>
      <c r="EW257" s="491"/>
      <c r="EX257" s="491"/>
      <c r="EY257" s="491"/>
      <c r="EZ257" s="491"/>
      <c r="FA257" s="491"/>
      <c r="FB257" s="491"/>
      <c r="FC257" s="491"/>
      <c r="FD257" s="491"/>
      <c r="FE257" s="491"/>
      <c r="FF257" s="491"/>
      <c r="FG257" s="491"/>
      <c r="FH257" s="491"/>
      <c r="FI257" s="491"/>
      <c r="FJ257" s="491"/>
      <c r="FK257" s="491"/>
      <c r="FL257" s="491"/>
      <c r="FM257" s="491"/>
      <c r="FN257" s="491"/>
      <c r="FO257" s="491"/>
      <c r="FP257" s="491"/>
      <c r="FQ257" s="491"/>
      <c r="FR257" s="491"/>
      <c r="FS257" s="491"/>
      <c r="FT257" s="491"/>
      <c r="FU257" s="491"/>
      <c r="FV257" s="491"/>
      <c r="FW257" s="491"/>
      <c r="FX257" s="491"/>
      <c r="FY257" s="491"/>
      <c r="FZ257" s="491"/>
      <c r="GA257" s="491"/>
      <c r="GB257" s="491"/>
      <c r="GC257" s="491"/>
      <c r="GD257" s="491"/>
      <c r="GE257" s="491"/>
      <c r="GF257" s="491"/>
      <c r="GG257" s="491"/>
      <c r="GH257" s="491"/>
      <c r="GI257" s="491"/>
      <c r="GJ257" s="491"/>
      <c r="GK257" s="491"/>
      <c r="GL257" s="491"/>
    </row>
    <row r="258" spans="4:194" ht="3" customHeight="1">
      <c r="D258" s="491"/>
      <c r="E258" s="491"/>
      <c r="F258" s="491"/>
      <c r="G258" s="491"/>
      <c r="H258" s="491"/>
      <c r="I258" s="491"/>
      <c r="J258" s="491"/>
      <c r="K258" s="491"/>
      <c r="L258" s="491"/>
      <c r="M258" s="491"/>
      <c r="N258" s="491"/>
      <c r="O258" s="491"/>
      <c r="P258" s="491"/>
      <c r="Q258" s="491"/>
      <c r="R258" s="491"/>
      <c r="S258" s="491"/>
      <c r="T258" s="491"/>
      <c r="U258" s="491"/>
      <c r="V258" s="491"/>
      <c r="W258" s="491"/>
      <c r="X258" s="491"/>
      <c r="Y258" s="491"/>
      <c r="Z258" s="491"/>
      <c r="AA258" s="491"/>
      <c r="AB258" s="491"/>
      <c r="AC258" s="491"/>
      <c r="AD258" s="491"/>
      <c r="AE258" s="491"/>
      <c r="AF258" s="491"/>
      <c r="AG258" s="491"/>
      <c r="AH258" s="491"/>
      <c r="AI258" s="491"/>
      <c r="AJ258" s="491"/>
      <c r="AK258" s="491"/>
      <c r="AL258" s="491"/>
      <c r="AM258" s="491"/>
      <c r="AN258" s="491"/>
      <c r="AO258" s="491"/>
      <c r="AP258" s="491"/>
      <c r="AQ258" s="491"/>
      <c r="AR258" s="491"/>
      <c r="AS258" s="491"/>
      <c r="AT258" s="491"/>
      <c r="AU258" s="491"/>
      <c r="AV258" s="491"/>
      <c r="AW258" s="491"/>
      <c r="AX258" s="491"/>
      <c r="AY258" s="491"/>
      <c r="AZ258" s="491"/>
      <c r="BA258" s="491"/>
      <c r="BB258" s="491"/>
      <c r="BC258" s="491"/>
      <c r="BD258" s="491"/>
      <c r="BE258" s="491"/>
      <c r="BF258" s="491"/>
      <c r="BG258" s="491"/>
      <c r="BH258" s="491"/>
      <c r="BI258" s="491"/>
      <c r="BJ258" s="491"/>
      <c r="BK258" s="491"/>
      <c r="BL258" s="491"/>
      <c r="BM258" s="491"/>
      <c r="BN258" s="491"/>
      <c r="BO258" s="491"/>
      <c r="BP258" s="491"/>
      <c r="BQ258" s="491"/>
      <c r="BR258" s="491"/>
      <c r="BS258" s="491"/>
      <c r="BT258" s="491"/>
      <c r="BU258" s="491"/>
      <c r="BV258" s="491"/>
      <c r="BW258" s="491"/>
      <c r="BX258" s="491"/>
      <c r="BY258" s="491"/>
      <c r="BZ258" s="491"/>
      <c r="CA258" s="491"/>
      <c r="CB258" s="491"/>
      <c r="CC258" s="491"/>
      <c r="CD258" s="491"/>
      <c r="CE258" s="491"/>
      <c r="CF258" s="491"/>
      <c r="CG258" s="491"/>
      <c r="CH258" s="491"/>
      <c r="CI258" s="491"/>
      <c r="CJ258" s="491"/>
      <c r="CK258" s="491"/>
      <c r="CL258" s="491"/>
      <c r="CM258" s="491"/>
      <c r="CN258" s="491"/>
      <c r="CO258" s="491"/>
      <c r="CP258" s="491"/>
      <c r="CZ258" s="491"/>
      <c r="DA258" s="491"/>
      <c r="DB258" s="491"/>
      <c r="DC258" s="491"/>
      <c r="DD258" s="491"/>
      <c r="DE258" s="491"/>
      <c r="DF258" s="491"/>
      <c r="DG258" s="491"/>
      <c r="DH258" s="491"/>
      <c r="DI258" s="491"/>
      <c r="DJ258" s="491"/>
      <c r="DK258" s="491"/>
      <c r="DL258" s="491"/>
      <c r="DM258" s="491"/>
      <c r="DN258" s="491"/>
      <c r="DO258" s="491"/>
      <c r="DP258" s="491"/>
      <c r="DQ258" s="491"/>
      <c r="DR258" s="491"/>
      <c r="DS258" s="491"/>
      <c r="DT258" s="491"/>
      <c r="DU258" s="491"/>
      <c r="DV258" s="491"/>
      <c r="DW258" s="491"/>
      <c r="DX258" s="491"/>
      <c r="DY258" s="491"/>
      <c r="DZ258" s="491"/>
      <c r="EA258" s="491"/>
      <c r="EB258" s="491"/>
      <c r="EC258" s="491"/>
      <c r="ED258" s="491"/>
      <c r="EE258" s="491"/>
      <c r="EF258" s="491"/>
      <c r="EG258" s="491"/>
      <c r="EH258" s="491"/>
      <c r="EI258" s="491"/>
      <c r="EJ258" s="491"/>
      <c r="EK258" s="491"/>
      <c r="EL258" s="491"/>
      <c r="EM258" s="491"/>
      <c r="EN258" s="491"/>
      <c r="EO258" s="491"/>
      <c r="EP258" s="491"/>
      <c r="EQ258" s="491"/>
      <c r="ER258" s="491"/>
      <c r="ES258" s="491"/>
      <c r="ET258" s="491"/>
      <c r="EU258" s="491"/>
      <c r="EV258" s="491"/>
      <c r="EW258" s="491"/>
      <c r="EX258" s="491"/>
      <c r="EY258" s="491"/>
      <c r="EZ258" s="491"/>
      <c r="FA258" s="491"/>
      <c r="FB258" s="491"/>
      <c r="FC258" s="491"/>
      <c r="FD258" s="491"/>
      <c r="FE258" s="491"/>
      <c r="FF258" s="491"/>
      <c r="FG258" s="491"/>
      <c r="FH258" s="491"/>
      <c r="FI258" s="491"/>
      <c r="FJ258" s="491"/>
      <c r="FK258" s="491"/>
      <c r="FL258" s="491"/>
      <c r="FM258" s="491"/>
      <c r="FN258" s="491"/>
      <c r="FO258" s="491"/>
      <c r="FP258" s="491"/>
      <c r="FQ258" s="491"/>
      <c r="FR258" s="491"/>
      <c r="FS258" s="491"/>
      <c r="FT258" s="491"/>
      <c r="FU258" s="491"/>
      <c r="FV258" s="491"/>
      <c r="FW258" s="491"/>
      <c r="FX258" s="491"/>
      <c r="FY258" s="491"/>
      <c r="FZ258" s="491"/>
      <c r="GA258" s="491"/>
      <c r="GB258" s="491"/>
      <c r="GC258" s="491"/>
      <c r="GD258" s="491"/>
      <c r="GE258" s="491"/>
      <c r="GF258" s="491"/>
      <c r="GG258" s="491"/>
      <c r="GH258" s="491"/>
      <c r="GI258" s="491"/>
      <c r="GJ258" s="491"/>
      <c r="GK258" s="491"/>
      <c r="GL258" s="491"/>
    </row>
    <row r="259" spans="4:194" ht="3" customHeight="1">
      <c r="D259" s="491"/>
      <c r="E259" s="491"/>
      <c r="F259" s="491"/>
      <c r="G259" s="491"/>
      <c r="H259" s="491"/>
      <c r="I259" s="491"/>
      <c r="J259" s="491"/>
      <c r="K259" s="491"/>
      <c r="L259" s="491"/>
      <c r="M259" s="491"/>
      <c r="N259" s="491"/>
      <c r="O259" s="491"/>
      <c r="P259" s="491"/>
      <c r="Q259" s="491"/>
      <c r="R259" s="491"/>
      <c r="S259" s="491"/>
      <c r="T259" s="491"/>
      <c r="U259" s="491"/>
      <c r="V259" s="491"/>
      <c r="W259" s="491"/>
      <c r="X259" s="491"/>
      <c r="Y259" s="491"/>
      <c r="Z259" s="491"/>
      <c r="AA259" s="491"/>
      <c r="AB259" s="491"/>
      <c r="AC259" s="491"/>
      <c r="AD259" s="491"/>
      <c r="AE259" s="491"/>
      <c r="AF259" s="491"/>
      <c r="AG259" s="491"/>
      <c r="AH259" s="491"/>
      <c r="AI259" s="491"/>
      <c r="AJ259" s="491"/>
      <c r="AK259" s="491"/>
      <c r="AL259" s="491"/>
      <c r="AM259" s="491"/>
      <c r="AN259" s="491"/>
      <c r="AO259" s="491"/>
      <c r="AP259" s="491"/>
      <c r="AQ259" s="491"/>
      <c r="AR259" s="491"/>
      <c r="AS259" s="491"/>
      <c r="AT259" s="491"/>
      <c r="AU259" s="491"/>
      <c r="AV259" s="491"/>
      <c r="AW259" s="491"/>
      <c r="AX259" s="491"/>
      <c r="AY259" s="491"/>
      <c r="AZ259" s="491"/>
      <c r="BA259" s="491"/>
      <c r="BB259" s="491"/>
      <c r="BC259" s="491"/>
      <c r="BD259" s="491"/>
      <c r="BE259" s="491"/>
      <c r="BF259" s="491"/>
      <c r="BG259" s="491"/>
      <c r="BH259" s="491"/>
      <c r="BI259" s="491"/>
      <c r="BJ259" s="491"/>
      <c r="BK259" s="491"/>
      <c r="BL259" s="491"/>
      <c r="BM259" s="491"/>
      <c r="BN259" s="491"/>
      <c r="BO259" s="491"/>
      <c r="BP259" s="491"/>
      <c r="BQ259" s="491"/>
      <c r="BR259" s="491"/>
      <c r="BS259" s="491"/>
      <c r="BT259" s="491"/>
      <c r="BU259" s="491"/>
      <c r="BV259" s="491"/>
      <c r="BW259" s="491"/>
      <c r="BX259" s="491"/>
      <c r="BY259" s="491"/>
      <c r="BZ259" s="491"/>
      <c r="CA259" s="491"/>
      <c r="CB259" s="491"/>
      <c r="CC259" s="491"/>
      <c r="CD259" s="491"/>
      <c r="CE259" s="491"/>
      <c r="CF259" s="491"/>
      <c r="CG259" s="491"/>
      <c r="CH259" s="491"/>
      <c r="CI259" s="491"/>
      <c r="CJ259" s="491"/>
      <c r="CK259" s="491"/>
      <c r="CL259" s="491"/>
      <c r="CM259" s="491"/>
      <c r="CN259" s="491"/>
      <c r="CO259" s="491"/>
      <c r="CP259" s="491"/>
      <c r="CZ259" s="491"/>
      <c r="DA259" s="491"/>
      <c r="DB259" s="491"/>
      <c r="DC259" s="491"/>
      <c r="DD259" s="491"/>
      <c r="DE259" s="491"/>
      <c r="DF259" s="491"/>
      <c r="DG259" s="491"/>
      <c r="DH259" s="491"/>
      <c r="DI259" s="491"/>
      <c r="DJ259" s="491"/>
      <c r="DK259" s="491"/>
      <c r="DL259" s="491"/>
      <c r="DM259" s="491"/>
      <c r="DN259" s="491"/>
      <c r="DO259" s="491"/>
      <c r="DP259" s="491"/>
      <c r="DQ259" s="491"/>
      <c r="DR259" s="491"/>
      <c r="DS259" s="491"/>
      <c r="DT259" s="491"/>
      <c r="DU259" s="491"/>
      <c r="DV259" s="491"/>
      <c r="DW259" s="491"/>
      <c r="DX259" s="491"/>
      <c r="DY259" s="491"/>
      <c r="DZ259" s="491"/>
      <c r="EA259" s="491"/>
      <c r="EB259" s="491"/>
      <c r="EC259" s="491"/>
      <c r="ED259" s="491"/>
      <c r="EE259" s="491"/>
      <c r="EF259" s="491"/>
      <c r="EG259" s="491"/>
      <c r="EH259" s="491"/>
      <c r="EI259" s="491"/>
      <c r="EJ259" s="491"/>
      <c r="EK259" s="491"/>
      <c r="EL259" s="491"/>
      <c r="EM259" s="491"/>
      <c r="EN259" s="491"/>
      <c r="EO259" s="491"/>
      <c r="EP259" s="491"/>
      <c r="EQ259" s="491"/>
      <c r="ER259" s="491"/>
      <c r="ES259" s="491"/>
      <c r="ET259" s="491"/>
      <c r="EU259" s="491"/>
      <c r="EV259" s="491"/>
      <c r="EW259" s="491"/>
      <c r="EX259" s="491"/>
      <c r="EY259" s="491"/>
      <c r="EZ259" s="491"/>
      <c r="FA259" s="491"/>
      <c r="FB259" s="491"/>
      <c r="FC259" s="491"/>
      <c r="FD259" s="491"/>
      <c r="FE259" s="491"/>
      <c r="FF259" s="491"/>
      <c r="FG259" s="491"/>
      <c r="FH259" s="491"/>
      <c r="FI259" s="491"/>
      <c r="FJ259" s="491"/>
      <c r="FK259" s="491"/>
      <c r="FL259" s="491"/>
      <c r="FM259" s="491"/>
      <c r="FN259" s="491"/>
      <c r="FO259" s="491"/>
      <c r="FP259" s="491"/>
      <c r="FQ259" s="491"/>
      <c r="FR259" s="491"/>
      <c r="FS259" s="491"/>
      <c r="FT259" s="491"/>
      <c r="FU259" s="491"/>
      <c r="FV259" s="491"/>
      <c r="FW259" s="491"/>
      <c r="FX259" s="491"/>
      <c r="FY259" s="491"/>
      <c r="FZ259" s="491"/>
      <c r="GA259" s="491"/>
      <c r="GB259" s="491"/>
      <c r="GC259" s="491"/>
      <c r="GD259" s="491"/>
      <c r="GE259" s="491"/>
      <c r="GF259" s="491"/>
      <c r="GG259" s="491"/>
      <c r="GH259" s="491"/>
      <c r="GI259" s="491"/>
      <c r="GJ259" s="491"/>
      <c r="GK259" s="491"/>
      <c r="GL259" s="491"/>
    </row>
    <row r="260" spans="4:194" ht="3" customHeight="1">
      <c r="D260" s="491"/>
      <c r="E260" s="491"/>
      <c r="F260" s="491"/>
      <c r="G260" s="491"/>
      <c r="H260" s="491"/>
      <c r="I260" s="491"/>
      <c r="J260" s="491"/>
      <c r="K260" s="491"/>
      <c r="L260" s="491"/>
      <c r="M260" s="491"/>
      <c r="N260" s="491"/>
      <c r="O260" s="491"/>
      <c r="P260" s="491"/>
      <c r="Q260" s="491"/>
      <c r="R260" s="491"/>
      <c r="S260" s="491"/>
      <c r="T260" s="491"/>
      <c r="U260" s="491"/>
      <c r="V260" s="491"/>
      <c r="W260" s="491"/>
      <c r="X260" s="491"/>
      <c r="Y260" s="491"/>
      <c r="Z260" s="491"/>
      <c r="AA260" s="491"/>
      <c r="AB260" s="491"/>
      <c r="AC260" s="491"/>
      <c r="AD260" s="491"/>
      <c r="AE260" s="491"/>
      <c r="AF260" s="491"/>
      <c r="AG260" s="491"/>
      <c r="AH260" s="491"/>
      <c r="AI260" s="491"/>
      <c r="AJ260" s="491"/>
      <c r="AK260" s="491"/>
      <c r="AL260" s="491"/>
      <c r="AM260" s="491"/>
      <c r="AN260" s="491"/>
      <c r="AO260" s="491"/>
      <c r="AP260" s="491"/>
      <c r="AQ260" s="491"/>
      <c r="AR260" s="491"/>
      <c r="AS260" s="491"/>
      <c r="AT260" s="491"/>
      <c r="AU260" s="491"/>
      <c r="AV260" s="491"/>
      <c r="AW260" s="491"/>
      <c r="AX260" s="491"/>
      <c r="AY260" s="491"/>
      <c r="AZ260" s="491"/>
      <c r="BA260" s="491"/>
      <c r="BB260" s="491"/>
      <c r="BC260" s="491"/>
      <c r="BD260" s="491"/>
      <c r="BE260" s="491"/>
      <c r="BF260" s="491"/>
      <c r="BG260" s="491"/>
      <c r="BH260" s="491"/>
      <c r="BI260" s="491"/>
      <c r="BJ260" s="491"/>
      <c r="BK260" s="491"/>
      <c r="BL260" s="491"/>
      <c r="BM260" s="491"/>
      <c r="BN260" s="491"/>
      <c r="BO260" s="491"/>
      <c r="BP260" s="491"/>
      <c r="BQ260" s="491"/>
      <c r="BR260" s="491"/>
      <c r="BS260" s="491"/>
      <c r="BT260" s="491"/>
      <c r="BU260" s="491"/>
      <c r="BV260" s="491"/>
      <c r="BW260" s="491"/>
      <c r="BX260" s="491"/>
      <c r="BY260" s="491"/>
      <c r="BZ260" s="491"/>
      <c r="CA260" s="491"/>
      <c r="CB260" s="491"/>
      <c r="CC260" s="491"/>
      <c r="CD260" s="491"/>
      <c r="CE260" s="491"/>
      <c r="CF260" s="491"/>
      <c r="CG260" s="491"/>
      <c r="CH260" s="491"/>
      <c r="CI260" s="491"/>
      <c r="CJ260" s="491"/>
      <c r="CK260" s="491"/>
      <c r="CL260" s="491"/>
      <c r="CM260" s="491"/>
      <c r="CN260" s="491"/>
      <c r="CO260" s="491"/>
      <c r="CP260" s="491"/>
      <c r="CZ260" s="491"/>
      <c r="DA260" s="491"/>
      <c r="DB260" s="491"/>
      <c r="DC260" s="491"/>
      <c r="DD260" s="491"/>
      <c r="DE260" s="491"/>
      <c r="DF260" s="491"/>
      <c r="DG260" s="491"/>
      <c r="DH260" s="491"/>
      <c r="DI260" s="491"/>
      <c r="DJ260" s="491"/>
      <c r="DK260" s="491"/>
      <c r="DL260" s="491"/>
      <c r="DM260" s="491"/>
      <c r="DN260" s="491"/>
      <c r="DO260" s="491"/>
      <c r="DP260" s="491"/>
      <c r="DQ260" s="491"/>
      <c r="DR260" s="491"/>
      <c r="DS260" s="491"/>
      <c r="DT260" s="491"/>
      <c r="DU260" s="491"/>
      <c r="DV260" s="491"/>
      <c r="DW260" s="491"/>
      <c r="DX260" s="491"/>
      <c r="DY260" s="491"/>
      <c r="DZ260" s="491"/>
      <c r="EA260" s="491"/>
      <c r="EB260" s="491"/>
      <c r="EC260" s="491"/>
      <c r="ED260" s="491"/>
      <c r="EE260" s="491"/>
      <c r="EF260" s="491"/>
      <c r="EG260" s="491"/>
      <c r="EH260" s="491"/>
      <c r="EI260" s="491"/>
      <c r="EJ260" s="491"/>
      <c r="EK260" s="491"/>
      <c r="EL260" s="491"/>
      <c r="EM260" s="491"/>
      <c r="EN260" s="491"/>
      <c r="EO260" s="491"/>
      <c r="EP260" s="491"/>
      <c r="EQ260" s="491"/>
      <c r="ER260" s="491"/>
      <c r="ES260" s="491"/>
      <c r="ET260" s="491"/>
      <c r="EU260" s="491"/>
      <c r="EV260" s="491"/>
      <c r="EW260" s="491"/>
      <c r="EX260" s="491"/>
      <c r="EY260" s="491"/>
      <c r="EZ260" s="491"/>
      <c r="FA260" s="491"/>
      <c r="FB260" s="491"/>
      <c r="FC260" s="491"/>
      <c r="FD260" s="491"/>
      <c r="FE260" s="491"/>
      <c r="FF260" s="491"/>
      <c r="FG260" s="491"/>
      <c r="FH260" s="491"/>
      <c r="FI260" s="491"/>
      <c r="FJ260" s="491"/>
      <c r="FK260" s="491"/>
      <c r="FL260" s="491"/>
      <c r="FM260" s="491"/>
      <c r="FN260" s="491"/>
      <c r="FO260" s="491"/>
      <c r="FP260" s="491"/>
      <c r="FQ260" s="491"/>
      <c r="FR260" s="491"/>
      <c r="FS260" s="491"/>
      <c r="FT260" s="491"/>
      <c r="FU260" s="491"/>
      <c r="FV260" s="491"/>
      <c r="FW260" s="491"/>
      <c r="FX260" s="491"/>
      <c r="FY260" s="491"/>
      <c r="FZ260" s="491"/>
      <c r="GA260" s="491"/>
      <c r="GB260" s="491"/>
      <c r="GC260" s="491"/>
      <c r="GD260" s="491"/>
      <c r="GE260" s="491"/>
      <c r="GF260" s="491"/>
      <c r="GG260" s="491"/>
      <c r="GH260" s="491"/>
      <c r="GI260" s="491"/>
      <c r="GJ260" s="491"/>
      <c r="GK260" s="491"/>
      <c r="GL260" s="491"/>
    </row>
    <row r="261" spans="4:194" ht="3" customHeight="1">
      <c r="D261" s="491"/>
      <c r="E261" s="491"/>
      <c r="F261" s="491"/>
      <c r="G261" s="491"/>
      <c r="H261" s="491"/>
      <c r="I261" s="491"/>
      <c r="J261" s="491"/>
      <c r="K261" s="491"/>
      <c r="L261" s="491"/>
      <c r="M261" s="491"/>
      <c r="N261" s="491"/>
      <c r="O261" s="491"/>
      <c r="P261" s="491"/>
      <c r="Q261" s="491"/>
      <c r="R261" s="491"/>
      <c r="S261" s="491"/>
      <c r="T261" s="491"/>
      <c r="U261" s="491"/>
      <c r="V261" s="491"/>
      <c r="W261" s="491"/>
      <c r="X261" s="491"/>
      <c r="Y261" s="491"/>
      <c r="Z261" s="491"/>
      <c r="AA261" s="491"/>
      <c r="AB261" s="491"/>
      <c r="AC261" s="491"/>
      <c r="AD261" s="491"/>
      <c r="AE261" s="491"/>
      <c r="AF261" s="491"/>
      <c r="AG261" s="491"/>
      <c r="AH261" s="491"/>
      <c r="AI261" s="491"/>
      <c r="AJ261" s="491"/>
      <c r="AK261" s="491"/>
      <c r="AL261" s="491"/>
      <c r="AM261" s="491"/>
      <c r="AN261" s="491"/>
      <c r="AO261" s="491"/>
      <c r="AP261" s="491"/>
      <c r="AQ261" s="491"/>
      <c r="AR261" s="491"/>
      <c r="AS261" s="491"/>
      <c r="AT261" s="491"/>
      <c r="AU261" s="491"/>
      <c r="AV261" s="491"/>
      <c r="AW261" s="491"/>
      <c r="AX261" s="491"/>
      <c r="AY261" s="491"/>
      <c r="AZ261" s="491"/>
      <c r="BA261" s="491"/>
      <c r="BB261" s="491"/>
      <c r="BC261" s="491"/>
      <c r="BD261" s="491"/>
      <c r="BE261" s="491"/>
      <c r="BF261" s="491"/>
      <c r="BG261" s="491"/>
      <c r="BH261" s="491"/>
      <c r="BI261" s="491"/>
      <c r="BJ261" s="491"/>
      <c r="BK261" s="491"/>
      <c r="BL261" s="491"/>
      <c r="BM261" s="491"/>
      <c r="BN261" s="491"/>
      <c r="BO261" s="491"/>
      <c r="BP261" s="491"/>
      <c r="BQ261" s="491"/>
      <c r="BR261" s="491"/>
      <c r="BS261" s="491"/>
      <c r="BT261" s="491"/>
      <c r="BU261" s="491"/>
      <c r="BV261" s="491"/>
      <c r="BW261" s="491"/>
      <c r="BX261" s="491"/>
      <c r="BY261" s="491"/>
      <c r="BZ261" s="491"/>
      <c r="CA261" s="491"/>
      <c r="CB261" s="491"/>
      <c r="CC261" s="491"/>
      <c r="CD261" s="491"/>
      <c r="CE261" s="491"/>
      <c r="CF261" s="491"/>
      <c r="CG261" s="491"/>
      <c r="CH261" s="491"/>
      <c r="CI261" s="491"/>
      <c r="CJ261" s="491"/>
      <c r="CK261" s="491"/>
      <c r="CL261" s="491"/>
      <c r="CM261" s="491"/>
      <c r="CN261" s="491"/>
      <c r="CO261" s="491"/>
      <c r="CP261" s="491"/>
      <c r="CZ261" s="491"/>
      <c r="DA261" s="491"/>
      <c r="DB261" s="491"/>
      <c r="DC261" s="491"/>
      <c r="DD261" s="491"/>
      <c r="DE261" s="491"/>
      <c r="DF261" s="491"/>
      <c r="DG261" s="491"/>
      <c r="DH261" s="491"/>
      <c r="DI261" s="491"/>
      <c r="DJ261" s="491"/>
      <c r="DK261" s="491"/>
      <c r="DL261" s="491"/>
      <c r="DM261" s="491"/>
      <c r="DN261" s="491"/>
      <c r="DO261" s="491"/>
      <c r="DP261" s="491"/>
      <c r="DQ261" s="491"/>
      <c r="DR261" s="491"/>
      <c r="DS261" s="491"/>
      <c r="DT261" s="491"/>
      <c r="DU261" s="491"/>
      <c r="DV261" s="491"/>
      <c r="DW261" s="491"/>
      <c r="DX261" s="491"/>
      <c r="DY261" s="491"/>
      <c r="DZ261" s="491"/>
      <c r="EA261" s="491"/>
      <c r="EB261" s="491"/>
      <c r="EC261" s="491"/>
      <c r="ED261" s="491"/>
      <c r="EE261" s="491"/>
      <c r="EF261" s="491"/>
      <c r="EG261" s="491"/>
      <c r="EH261" s="491"/>
      <c r="EI261" s="491"/>
      <c r="EJ261" s="491"/>
      <c r="EK261" s="491"/>
      <c r="EL261" s="491"/>
      <c r="EM261" s="491"/>
      <c r="EN261" s="491"/>
      <c r="EO261" s="491"/>
      <c r="EP261" s="491"/>
      <c r="EQ261" s="491"/>
      <c r="ER261" s="491"/>
      <c r="ES261" s="491"/>
      <c r="ET261" s="491"/>
      <c r="EU261" s="491"/>
      <c r="EV261" s="491"/>
      <c r="EW261" s="491"/>
      <c r="EX261" s="491"/>
      <c r="EY261" s="491"/>
      <c r="EZ261" s="491"/>
      <c r="FA261" s="491"/>
      <c r="FB261" s="491"/>
      <c r="FC261" s="491"/>
      <c r="FD261" s="491"/>
      <c r="FE261" s="491"/>
      <c r="FF261" s="491"/>
      <c r="FG261" s="491"/>
      <c r="FH261" s="491"/>
      <c r="FI261" s="491"/>
      <c r="FJ261" s="491"/>
      <c r="FK261" s="491"/>
      <c r="FL261" s="491"/>
      <c r="FM261" s="491"/>
      <c r="FN261" s="491"/>
      <c r="FO261" s="491"/>
      <c r="FP261" s="491"/>
      <c r="FQ261" s="491"/>
      <c r="FR261" s="491"/>
      <c r="FS261" s="491"/>
      <c r="FT261" s="491"/>
      <c r="FU261" s="491"/>
      <c r="FV261" s="491"/>
      <c r="FW261" s="491"/>
      <c r="FX261" s="491"/>
      <c r="FY261" s="491"/>
      <c r="FZ261" s="491"/>
      <c r="GA261" s="491"/>
      <c r="GB261" s="491"/>
      <c r="GC261" s="491"/>
      <c r="GD261" s="491"/>
      <c r="GE261" s="491"/>
      <c r="GF261" s="491"/>
      <c r="GG261" s="491"/>
      <c r="GH261" s="491"/>
      <c r="GI261" s="491"/>
      <c r="GJ261" s="491"/>
      <c r="GK261" s="491"/>
      <c r="GL261" s="491"/>
    </row>
    <row r="262" spans="4:194" ht="3" customHeight="1">
      <c r="D262" s="491"/>
      <c r="E262" s="491"/>
      <c r="F262" s="491"/>
      <c r="G262" s="491"/>
      <c r="H262" s="491"/>
      <c r="I262" s="491"/>
      <c r="J262" s="491"/>
      <c r="K262" s="491"/>
      <c r="L262" s="491"/>
      <c r="M262" s="491"/>
      <c r="N262" s="491"/>
      <c r="O262" s="491"/>
      <c r="P262" s="491"/>
      <c r="Q262" s="491"/>
      <c r="R262" s="491"/>
      <c r="S262" s="491"/>
      <c r="T262" s="491"/>
      <c r="U262" s="491"/>
      <c r="V262" s="491"/>
      <c r="W262" s="491"/>
      <c r="X262" s="491"/>
      <c r="Y262" s="491"/>
      <c r="Z262" s="491"/>
      <c r="AA262" s="491"/>
      <c r="AB262" s="491"/>
      <c r="AC262" s="491"/>
      <c r="AD262" s="491"/>
      <c r="AE262" s="491"/>
      <c r="AF262" s="491"/>
      <c r="AG262" s="491"/>
      <c r="AH262" s="491"/>
      <c r="AI262" s="491"/>
      <c r="AJ262" s="491"/>
      <c r="AK262" s="491"/>
      <c r="AL262" s="491"/>
      <c r="AM262" s="491"/>
      <c r="AN262" s="491"/>
      <c r="AO262" s="491"/>
      <c r="AP262" s="491"/>
      <c r="AQ262" s="491"/>
      <c r="AR262" s="491"/>
      <c r="AS262" s="491"/>
      <c r="AT262" s="491"/>
      <c r="AU262" s="491"/>
      <c r="AV262" s="491"/>
      <c r="AW262" s="491"/>
      <c r="AX262" s="491"/>
      <c r="AY262" s="491"/>
      <c r="AZ262" s="491"/>
      <c r="BA262" s="491"/>
      <c r="BB262" s="491"/>
      <c r="BC262" s="491"/>
      <c r="BD262" s="491"/>
      <c r="BE262" s="491"/>
      <c r="BF262" s="491"/>
      <c r="BG262" s="491"/>
      <c r="BH262" s="491"/>
      <c r="BI262" s="491"/>
      <c r="BJ262" s="491"/>
      <c r="BK262" s="491"/>
      <c r="BL262" s="491"/>
      <c r="BM262" s="491"/>
      <c r="BN262" s="491"/>
      <c r="BO262" s="491"/>
      <c r="BP262" s="491"/>
      <c r="BQ262" s="491"/>
      <c r="BR262" s="491"/>
      <c r="BS262" s="491"/>
      <c r="BT262" s="491"/>
      <c r="BU262" s="491"/>
      <c r="BV262" s="491"/>
      <c r="BW262" s="491"/>
      <c r="BX262" s="491"/>
      <c r="BY262" s="491"/>
      <c r="BZ262" s="491"/>
      <c r="CA262" s="491"/>
      <c r="CB262" s="491"/>
      <c r="CC262" s="491"/>
      <c r="CD262" s="491"/>
      <c r="CE262" s="491"/>
      <c r="CF262" s="491"/>
      <c r="CG262" s="491"/>
      <c r="CH262" s="491"/>
      <c r="CI262" s="491"/>
      <c r="CJ262" s="491"/>
      <c r="CK262" s="491"/>
      <c r="CL262" s="491"/>
      <c r="CM262" s="491"/>
      <c r="CN262" s="491"/>
      <c r="CO262" s="491"/>
      <c r="CP262" s="491"/>
      <c r="CZ262" s="491"/>
      <c r="DA262" s="491"/>
      <c r="DB262" s="491"/>
      <c r="DC262" s="491"/>
      <c r="DD262" s="491"/>
      <c r="DE262" s="491"/>
      <c r="DF262" s="491"/>
      <c r="DG262" s="491"/>
      <c r="DH262" s="491"/>
      <c r="DI262" s="491"/>
      <c r="DJ262" s="491"/>
      <c r="DK262" s="491"/>
      <c r="DL262" s="491"/>
      <c r="DM262" s="491"/>
      <c r="DN262" s="491"/>
      <c r="DO262" s="491"/>
      <c r="DP262" s="491"/>
      <c r="DQ262" s="491"/>
      <c r="DR262" s="491"/>
      <c r="DS262" s="491"/>
      <c r="DT262" s="491"/>
      <c r="DU262" s="491"/>
      <c r="DV262" s="491"/>
      <c r="DW262" s="491"/>
      <c r="DX262" s="491"/>
      <c r="DY262" s="491"/>
      <c r="DZ262" s="491"/>
      <c r="EA262" s="491"/>
      <c r="EB262" s="491"/>
      <c r="EC262" s="491"/>
      <c r="ED262" s="491"/>
      <c r="EE262" s="491"/>
      <c r="EF262" s="491"/>
      <c r="EG262" s="491"/>
      <c r="EH262" s="491"/>
      <c r="EI262" s="491"/>
      <c r="EJ262" s="491"/>
      <c r="EK262" s="491"/>
      <c r="EL262" s="491"/>
      <c r="EM262" s="491"/>
      <c r="EN262" s="491"/>
      <c r="EO262" s="491"/>
      <c r="EP262" s="491"/>
      <c r="EQ262" s="491"/>
      <c r="ER262" s="491"/>
      <c r="ES262" s="491"/>
      <c r="ET262" s="491"/>
      <c r="EU262" s="491"/>
      <c r="EV262" s="491"/>
      <c r="EW262" s="491"/>
      <c r="EX262" s="491"/>
      <c r="EY262" s="491"/>
      <c r="EZ262" s="491"/>
      <c r="FA262" s="491"/>
      <c r="FB262" s="491"/>
      <c r="FC262" s="491"/>
      <c r="FD262" s="491"/>
      <c r="FE262" s="491"/>
      <c r="FF262" s="491"/>
      <c r="FG262" s="491"/>
      <c r="FH262" s="491"/>
      <c r="FI262" s="491"/>
      <c r="FJ262" s="491"/>
      <c r="FK262" s="491"/>
      <c r="FL262" s="491"/>
      <c r="FM262" s="491"/>
      <c r="FN262" s="491"/>
      <c r="FO262" s="491"/>
      <c r="FP262" s="491"/>
      <c r="FQ262" s="491"/>
      <c r="FR262" s="491"/>
      <c r="FS262" s="491"/>
      <c r="FT262" s="491"/>
      <c r="FU262" s="491"/>
      <c r="FV262" s="491"/>
      <c r="FW262" s="491"/>
      <c r="FX262" s="491"/>
      <c r="FY262" s="491"/>
      <c r="FZ262" s="491"/>
      <c r="GA262" s="491"/>
      <c r="GB262" s="491"/>
      <c r="GC262" s="491"/>
      <c r="GD262" s="491"/>
      <c r="GE262" s="491"/>
      <c r="GF262" s="491"/>
      <c r="GG262" s="491"/>
      <c r="GH262" s="491"/>
      <c r="GI262" s="491"/>
      <c r="GJ262" s="491"/>
      <c r="GK262" s="491"/>
      <c r="GL262" s="491"/>
    </row>
  </sheetData>
  <sheetProtection sheet="1" scenarios="1" selectLockedCells="1"/>
  <mergeCells count="188">
    <mergeCell ref="T1:BS9"/>
    <mergeCell ref="A21:Q31"/>
    <mergeCell ref="R21:CI31"/>
    <mergeCell ref="D111:M127"/>
    <mergeCell ref="N111:Y115"/>
    <mergeCell ref="Z111:BD115"/>
    <mergeCell ref="N116:Y121"/>
    <mergeCell ref="Z116:BD121"/>
    <mergeCell ref="N122:Y127"/>
    <mergeCell ref="Z122:BD127"/>
    <mergeCell ref="N63:AW70"/>
    <mergeCell ref="AX63:BB70"/>
    <mergeCell ref="BC63:CA70"/>
    <mergeCell ref="CB63:CP70"/>
    <mergeCell ref="AX47:BB54"/>
    <mergeCell ref="BC47:CA54"/>
    <mergeCell ref="CB47:CP54"/>
    <mergeCell ref="N55:AW62"/>
    <mergeCell ref="AX55:BB62"/>
    <mergeCell ref="BC55:CA62"/>
    <mergeCell ref="CB55:CP62"/>
    <mergeCell ref="D72:M85"/>
    <mergeCell ref="D86:M99"/>
    <mergeCell ref="D100:M109"/>
    <mergeCell ref="X133:AU138"/>
    <mergeCell ref="AV133:BS138"/>
    <mergeCell ref="BE111:CP115"/>
    <mergeCell ref="BE116:CP121"/>
    <mergeCell ref="BE122:CP127"/>
    <mergeCell ref="D167:M174"/>
    <mergeCell ref="N167:AU174"/>
    <mergeCell ref="AV167:BG174"/>
    <mergeCell ref="BH167:CP174"/>
    <mergeCell ref="D158:M165"/>
    <mergeCell ref="N158:AU165"/>
    <mergeCell ref="AV158:BG165"/>
    <mergeCell ref="BH158:CP165"/>
    <mergeCell ref="D129:M156"/>
    <mergeCell ref="N129:W138"/>
    <mergeCell ref="X129:AU132"/>
    <mergeCell ref="AV129:BS132"/>
    <mergeCell ref="N139:W156"/>
    <mergeCell ref="BT129:CP132"/>
    <mergeCell ref="BT133:CP138"/>
    <mergeCell ref="BY139:CP142"/>
    <mergeCell ref="BY143:CP149"/>
    <mergeCell ref="X150:AD156"/>
    <mergeCell ref="AE150:AO156"/>
    <mergeCell ref="AV199:BG206"/>
    <mergeCell ref="N191:AU198"/>
    <mergeCell ref="BH191:CP198"/>
    <mergeCell ref="N199:AU206"/>
    <mergeCell ref="BH199:CP206"/>
    <mergeCell ref="G207:M214"/>
    <mergeCell ref="D207:F222"/>
    <mergeCell ref="D191:M198"/>
    <mergeCell ref="D199:M206"/>
    <mergeCell ref="AV191:BG198"/>
    <mergeCell ref="EL74:FR84"/>
    <mergeCell ref="FS74:GL84"/>
    <mergeCell ref="CZ58:DI84"/>
    <mergeCell ref="ET47:FC56"/>
    <mergeCell ref="FD47:GL56"/>
    <mergeCell ref="DO47:ES51"/>
    <mergeCell ref="DO52:ES56"/>
    <mergeCell ref="EG63:EK73"/>
    <mergeCell ref="EG74:EK84"/>
    <mergeCell ref="FS58:GL62"/>
    <mergeCell ref="EL63:FR73"/>
    <mergeCell ref="FS63:GL73"/>
    <mergeCell ref="CZ47:DI56"/>
    <mergeCell ref="DJ58:EK62"/>
    <mergeCell ref="EL58:FR62"/>
    <mergeCell ref="DJ100:DR111"/>
    <mergeCell ref="CZ86:DI111"/>
    <mergeCell ref="DS100:EG104"/>
    <mergeCell ref="EH100:EZ104"/>
    <mergeCell ref="FA100:FS104"/>
    <mergeCell ref="FT100:GL104"/>
    <mergeCell ref="DS105:EG111"/>
    <mergeCell ref="FT105:GL111"/>
    <mergeCell ref="FA105:FS111"/>
    <mergeCell ref="EH105:EZ111"/>
    <mergeCell ref="DS86:EP90"/>
    <mergeCell ref="EQ86:FN90"/>
    <mergeCell ref="FO86:GL90"/>
    <mergeCell ref="DS91:EP99"/>
    <mergeCell ref="DJ86:DR99"/>
    <mergeCell ref="EQ91:FN99"/>
    <mergeCell ref="FO91:GL99"/>
    <mergeCell ref="DS131:DX139"/>
    <mergeCell ref="DY131:EP139"/>
    <mergeCell ref="FM140:GL148"/>
    <mergeCell ref="FM149:GL156"/>
    <mergeCell ref="FM157:GL164"/>
    <mergeCell ref="ES113:FL121"/>
    <mergeCell ref="FM113:GL121"/>
    <mergeCell ref="ES122:FL130"/>
    <mergeCell ref="FM122:GL130"/>
    <mergeCell ref="FM131:GL139"/>
    <mergeCell ref="ES131:FL139"/>
    <mergeCell ref="DS166:EP179"/>
    <mergeCell ref="EQ166:FL179"/>
    <mergeCell ref="FM166:GL179"/>
    <mergeCell ref="CZ166:DR179"/>
    <mergeCell ref="DS140:EP148"/>
    <mergeCell ref="ES140:FL148"/>
    <mergeCell ref="ES149:EU164"/>
    <mergeCell ref="EV149:FL156"/>
    <mergeCell ref="EV157:FL164"/>
    <mergeCell ref="CZ1:DX7"/>
    <mergeCell ref="A1:S6"/>
    <mergeCell ref="AX38:BB46"/>
    <mergeCell ref="DJ22:GL28"/>
    <mergeCell ref="FD29:GL32"/>
    <mergeCell ref="DJ33:GL39"/>
    <mergeCell ref="DJ40:GL46"/>
    <mergeCell ref="CB5:CP9"/>
    <mergeCell ref="FD8:GL21"/>
    <mergeCell ref="CZ22:DI32"/>
    <mergeCell ref="CZ33:DI46"/>
    <mergeCell ref="CZ8:DI21"/>
    <mergeCell ref="DJ8:ES21"/>
    <mergeCell ref="ET8:FC21"/>
    <mergeCell ref="BC33:CA37"/>
    <mergeCell ref="CB33:CP37"/>
    <mergeCell ref="D33:M70"/>
    <mergeCell ref="N33:BB37"/>
    <mergeCell ref="A10:Q20"/>
    <mergeCell ref="R10:CI20"/>
    <mergeCell ref="N38:AW46"/>
    <mergeCell ref="BC38:CA46"/>
    <mergeCell ref="CB38:CP46"/>
    <mergeCell ref="N47:AW54"/>
    <mergeCell ref="N72:CP78"/>
    <mergeCell ref="N79:CP85"/>
    <mergeCell ref="N86:CP92"/>
    <mergeCell ref="N93:CP99"/>
    <mergeCell ref="N100:R104"/>
    <mergeCell ref="S100:AW104"/>
    <mergeCell ref="N105:R109"/>
    <mergeCell ref="S105:AW109"/>
    <mergeCell ref="AX100:BI109"/>
    <mergeCell ref="BJ100:CP109"/>
    <mergeCell ref="AP150:BF156"/>
    <mergeCell ref="BG150:BX156"/>
    <mergeCell ref="BY150:CP156"/>
    <mergeCell ref="X139:AD142"/>
    <mergeCell ref="AE139:AO142"/>
    <mergeCell ref="AP139:BF142"/>
    <mergeCell ref="BG139:BX142"/>
    <mergeCell ref="X143:AD149"/>
    <mergeCell ref="AE143:AO149"/>
    <mergeCell ref="AP143:BF149"/>
    <mergeCell ref="BG143:BX149"/>
    <mergeCell ref="D175:M182"/>
    <mergeCell ref="N175:AU182"/>
    <mergeCell ref="AV175:BG182"/>
    <mergeCell ref="BH175:CP182"/>
    <mergeCell ref="D183:M190"/>
    <mergeCell ref="AV183:BG190"/>
    <mergeCell ref="BH183:CP190"/>
    <mergeCell ref="N183:U190"/>
    <mergeCell ref="V183:AU190"/>
    <mergeCell ref="D224:S231"/>
    <mergeCell ref="T224:AS231"/>
    <mergeCell ref="AT224:BO231"/>
    <mergeCell ref="BP224:CP231"/>
    <mergeCell ref="DJ47:DN51"/>
    <mergeCell ref="DJ52:DN56"/>
    <mergeCell ref="DJ63:EF73"/>
    <mergeCell ref="DJ74:EF84"/>
    <mergeCell ref="CZ113:DR121"/>
    <mergeCell ref="CZ122:DB130"/>
    <mergeCell ref="DC122:DR130"/>
    <mergeCell ref="CZ131:DR139"/>
    <mergeCell ref="CZ140:DB148"/>
    <mergeCell ref="DC140:DR148"/>
    <mergeCell ref="DS113:EP121"/>
    <mergeCell ref="DS122:EP130"/>
    <mergeCell ref="G215:M222"/>
    <mergeCell ref="AY207:BG214"/>
    <mergeCell ref="AY215:BG222"/>
    <mergeCell ref="BH207:CP214"/>
    <mergeCell ref="BH215:CP222"/>
    <mergeCell ref="N207:AU214"/>
    <mergeCell ref="N215:AU222"/>
    <mergeCell ref="AV207:AX222"/>
  </mergeCells>
  <phoneticPr fontId="3"/>
  <dataValidations count="1">
    <dataValidation type="list" allowBlank="1" showInputMessage="1" promptTitle="ドロップダウン リストから選択してください。" sqref="BP224:CP231 T224:AS231" xr:uid="{5AF7CE12-FC7A-45DF-9223-2E0B25EB463C}">
      <formula1>"有　・　無,有,無"</formula1>
    </dataValidation>
  </dataValidations>
  <pageMargins left="0.78740157480314965" right="0.19685039370078741" top="0.59055118110236227" bottom="0.59055118110236227" header="0.31496062992125984" footer="0"/>
  <pageSetup paperSize="8" orientation="landscape" blackAndWhite="1" verticalDpi="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98984-1205-449B-AA6F-C3AE65FD24AD}">
  <sheetPr>
    <tabColor rgb="FFFFFF00"/>
    <pageSetUpPr fitToPage="1"/>
  </sheetPr>
  <dimension ref="A1:AE83"/>
  <sheetViews>
    <sheetView showGridLines="0" view="pageBreakPreview" zoomScale="25" zoomScaleNormal="70" zoomScaleSheetLayoutView="25" workbookViewId="0">
      <selection activeCell="AB41" sqref="AB41:AD43"/>
    </sheetView>
  </sheetViews>
  <sheetFormatPr defaultColWidth="9" defaultRowHeight="14"/>
  <cols>
    <col min="1" max="1" width="4" style="446" customWidth="1" collapsed="1"/>
    <col min="2" max="2" width="3.75" style="446" customWidth="1" collapsed="1"/>
    <col min="3" max="3" width="9.58203125" style="446" customWidth="1" collapsed="1"/>
    <col min="4" max="4" width="11.08203125" style="446" customWidth="1" collapsed="1"/>
    <col min="5" max="5" width="8" style="446" customWidth="1" collapsed="1"/>
    <col min="6" max="6" width="4.08203125" style="446" customWidth="1" collapsed="1"/>
    <col min="7" max="7" width="7.5" style="446" customWidth="1" collapsed="1"/>
    <col min="8" max="8" width="9.08203125" style="446" customWidth="1" collapsed="1"/>
    <col min="9" max="9" width="2.25" style="446" customWidth="1" collapsed="1"/>
    <col min="10" max="10" width="4.25" style="446" customWidth="1" collapsed="1"/>
    <col min="11" max="11" width="5.5" style="446" customWidth="1" collapsed="1"/>
    <col min="12" max="12" width="12" style="446" customWidth="1" collapsed="1"/>
    <col min="13" max="13" width="10.58203125" style="446" customWidth="1" collapsed="1"/>
    <col min="14" max="14" width="6.08203125" style="446" customWidth="1" collapsed="1"/>
    <col min="15" max="15" width="10.25" style="446" customWidth="1" collapsed="1"/>
    <col min="16" max="16" width="12.08203125" style="446" customWidth="1" collapsed="1"/>
    <col min="17" max="17" width="4.08203125" style="446" customWidth="1" collapsed="1"/>
    <col min="18" max="18" width="8.58203125" style="446" customWidth="1" collapsed="1"/>
    <col min="19" max="19" width="11.08203125" style="446" customWidth="1" collapsed="1"/>
    <col min="20" max="20" width="7.5" style="446" customWidth="1" collapsed="1"/>
    <col min="21" max="21" width="4.5" style="446" customWidth="1" collapsed="1"/>
    <col min="22" max="22" width="7.5" style="446" customWidth="1" collapsed="1"/>
    <col min="23" max="23" width="11.25" style="446" customWidth="1" collapsed="1"/>
    <col min="24" max="24" width="2.25" style="446" customWidth="1" collapsed="1"/>
    <col min="25" max="25" width="3.75" style="446" customWidth="1" collapsed="1"/>
    <col min="26" max="26" width="4.25" style="446" customWidth="1" collapsed="1"/>
    <col min="27" max="27" width="11.08203125" style="446" customWidth="1" collapsed="1"/>
    <col min="28" max="28" width="8.58203125" style="446" customWidth="1" collapsed="1"/>
    <col min="29" max="29" width="7.58203125" style="446" customWidth="1" collapsed="1"/>
    <col min="30" max="30" width="11.75" style="446" customWidth="1" collapsed="1"/>
    <col min="31" max="256" width="9" style="446" collapsed="1"/>
    <col min="257" max="257" width="4" style="446" customWidth="1" collapsed="1"/>
    <col min="258" max="258" width="3.75" style="446" customWidth="1" collapsed="1"/>
    <col min="259" max="259" width="9.58203125" style="446" customWidth="1" collapsed="1"/>
    <col min="260" max="260" width="11.08203125" style="446" customWidth="1" collapsed="1"/>
    <col min="261" max="261" width="8" style="446" customWidth="1" collapsed="1"/>
    <col min="262" max="262" width="4.08203125" style="446" customWidth="1" collapsed="1"/>
    <col min="263" max="263" width="7.5" style="446" customWidth="1" collapsed="1"/>
    <col min="264" max="264" width="9.08203125" style="446" customWidth="1" collapsed="1"/>
    <col min="265" max="265" width="2" style="446" customWidth="1" collapsed="1"/>
    <col min="266" max="266" width="4.58203125" style="446" customWidth="1" collapsed="1"/>
    <col min="267" max="267" width="5.5" style="446" customWidth="1" collapsed="1"/>
    <col min="268" max="268" width="12" style="446" customWidth="1" collapsed="1"/>
    <col min="269" max="269" width="8" style="446" customWidth="1" collapsed="1"/>
    <col min="270" max="270" width="9" style="446" collapsed="1"/>
    <col min="271" max="271" width="10.25" style="446" customWidth="1" collapsed="1"/>
    <col min="272" max="272" width="12.08203125" style="446" customWidth="1" collapsed="1"/>
    <col min="273" max="273" width="4.08203125" style="446" customWidth="1" collapsed="1"/>
    <col min="274" max="274" width="8.58203125" style="446" customWidth="1" collapsed="1"/>
    <col min="275" max="275" width="11.08203125" style="446" customWidth="1" collapsed="1"/>
    <col min="276" max="276" width="7.5" style="446" customWidth="1" collapsed="1"/>
    <col min="277" max="277" width="4.5" style="446" customWidth="1" collapsed="1"/>
    <col min="278" max="278" width="7.5" style="446" customWidth="1" collapsed="1"/>
    <col min="279" max="279" width="11.25" style="446" customWidth="1" collapsed="1"/>
    <col min="280" max="280" width="2.25" style="446" customWidth="1" collapsed="1"/>
    <col min="281" max="281" width="3.75" style="446" customWidth="1" collapsed="1"/>
    <col min="282" max="282" width="4.25" style="446" customWidth="1" collapsed="1"/>
    <col min="283" max="283" width="11.08203125" style="446" customWidth="1" collapsed="1"/>
    <col min="284" max="284" width="8.58203125" style="446" customWidth="1" collapsed="1"/>
    <col min="285" max="285" width="7.58203125" style="446" customWidth="1" collapsed="1"/>
    <col min="286" max="286" width="11.75" style="446" customWidth="1" collapsed="1"/>
    <col min="287" max="512" width="9" style="446" collapsed="1"/>
    <col min="513" max="513" width="4" style="446" customWidth="1" collapsed="1"/>
    <col min="514" max="514" width="3.75" style="446" customWidth="1" collapsed="1"/>
    <col min="515" max="515" width="9.58203125" style="446" customWidth="1" collapsed="1"/>
    <col min="516" max="516" width="11.08203125" style="446" customWidth="1" collapsed="1"/>
    <col min="517" max="517" width="8" style="446" customWidth="1" collapsed="1"/>
    <col min="518" max="518" width="4.08203125" style="446" customWidth="1" collapsed="1"/>
    <col min="519" max="519" width="7.5" style="446" customWidth="1" collapsed="1"/>
    <col min="520" max="520" width="9.08203125" style="446" customWidth="1" collapsed="1"/>
    <col min="521" max="521" width="2" style="446" customWidth="1" collapsed="1"/>
    <col min="522" max="522" width="4.58203125" style="446" customWidth="1" collapsed="1"/>
    <col min="523" max="523" width="5.5" style="446" customWidth="1" collapsed="1"/>
    <col min="524" max="524" width="12" style="446" customWidth="1" collapsed="1"/>
    <col min="525" max="525" width="8" style="446" customWidth="1" collapsed="1"/>
    <col min="526" max="526" width="9" style="446" collapsed="1"/>
    <col min="527" max="527" width="10.25" style="446" customWidth="1" collapsed="1"/>
    <col min="528" max="528" width="12.08203125" style="446" customWidth="1" collapsed="1"/>
    <col min="529" max="529" width="4.08203125" style="446" customWidth="1" collapsed="1"/>
    <col min="530" max="530" width="8.58203125" style="446" customWidth="1" collapsed="1"/>
    <col min="531" max="531" width="11.08203125" style="446" customWidth="1" collapsed="1"/>
    <col min="532" max="532" width="7.5" style="446" customWidth="1" collapsed="1"/>
    <col min="533" max="533" width="4.5" style="446" customWidth="1" collapsed="1"/>
    <col min="534" max="534" width="7.5" style="446" customWidth="1" collapsed="1"/>
    <col min="535" max="535" width="11.25" style="446" customWidth="1" collapsed="1"/>
    <col min="536" max="536" width="2.25" style="446" customWidth="1" collapsed="1"/>
    <col min="537" max="537" width="3.75" style="446" customWidth="1" collapsed="1"/>
    <col min="538" max="538" width="4.25" style="446" customWidth="1" collapsed="1"/>
    <col min="539" max="539" width="11.08203125" style="446" customWidth="1" collapsed="1"/>
    <col min="540" max="540" width="8.58203125" style="446" customWidth="1" collapsed="1"/>
    <col min="541" max="541" width="7.58203125" style="446" customWidth="1" collapsed="1"/>
    <col min="542" max="542" width="11.75" style="446" customWidth="1" collapsed="1"/>
    <col min="543" max="768" width="9" style="446" collapsed="1"/>
    <col min="769" max="769" width="4" style="446" customWidth="1" collapsed="1"/>
    <col min="770" max="770" width="3.75" style="446" customWidth="1" collapsed="1"/>
    <col min="771" max="771" width="9.58203125" style="446" customWidth="1" collapsed="1"/>
    <col min="772" max="772" width="11.08203125" style="446" customWidth="1" collapsed="1"/>
    <col min="773" max="773" width="8" style="446" customWidth="1" collapsed="1"/>
    <col min="774" max="774" width="4.08203125" style="446" customWidth="1" collapsed="1"/>
    <col min="775" max="775" width="7.5" style="446" customWidth="1" collapsed="1"/>
    <col min="776" max="776" width="9.08203125" style="446" customWidth="1" collapsed="1"/>
    <col min="777" max="777" width="2" style="446" customWidth="1" collapsed="1"/>
    <col min="778" max="778" width="4.58203125" style="446" customWidth="1" collapsed="1"/>
    <col min="779" max="779" width="5.5" style="446" customWidth="1" collapsed="1"/>
    <col min="780" max="780" width="12" style="446" customWidth="1" collapsed="1"/>
    <col min="781" max="781" width="8" style="446" customWidth="1" collapsed="1"/>
    <col min="782" max="782" width="9" style="446" collapsed="1"/>
    <col min="783" max="783" width="10.25" style="446" customWidth="1" collapsed="1"/>
    <col min="784" max="784" width="12.08203125" style="446" customWidth="1" collapsed="1"/>
    <col min="785" max="785" width="4.08203125" style="446" customWidth="1" collapsed="1"/>
    <col min="786" max="786" width="8.58203125" style="446" customWidth="1" collapsed="1"/>
    <col min="787" max="787" width="11.08203125" style="446" customWidth="1" collapsed="1"/>
    <col min="788" max="788" width="7.5" style="446" customWidth="1" collapsed="1"/>
    <col min="789" max="789" width="4.5" style="446" customWidth="1" collapsed="1"/>
    <col min="790" max="790" width="7.5" style="446" customWidth="1" collapsed="1"/>
    <col min="791" max="791" width="11.25" style="446" customWidth="1" collapsed="1"/>
    <col min="792" max="792" width="2.25" style="446" customWidth="1" collapsed="1"/>
    <col min="793" max="793" width="3.75" style="446" customWidth="1" collapsed="1"/>
    <col min="794" max="794" width="4.25" style="446" customWidth="1" collapsed="1"/>
    <col min="795" max="795" width="11.08203125" style="446" customWidth="1" collapsed="1"/>
    <col min="796" max="796" width="8.58203125" style="446" customWidth="1" collapsed="1"/>
    <col min="797" max="797" width="7.58203125" style="446" customWidth="1" collapsed="1"/>
    <col min="798" max="798" width="11.75" style="446" customWidth="1" collapsed="1"/>
    <col min="799" max="1024" width="9" style="446" collapsed="1"/>
    <col min="1025" max="1025" width="4" style="446" customWidth="1" collapsed="1"/>
    <col min="1026" max="1026" width="3.75" style="446" customWidth="1" collapsed="1"/>
    <col min="1027" max="1027" width="9.58203125" style="446" customWidth="1" collapsed="1"/>
    <col min="1028" max="1028" width="11.08203125" style="446" customWidth="1" collapsed="1"/>
    <col min="1029" max="1029" width="8" style="446" customWidth="1" collapsed="1"/>
    <col min="1030" max="1030" width="4.08203125" style="446" customWidth="1" collapsed="1"/>
    <col min="1031" max="1031" width="7.5" style="446" customWidth="1" collapsed="1"/>
    <col min="1032" max="1032" width="9.08203125" style="446" customWidth="1" collapsed="1"/>
    <col min="1033" max="1033" width="2" style="446" customWidth="1" collapsed="1"/>
    <col min="1034" max="1034" width="4.58203125" style="446" customWidth="1" collapsed="1"/>
    <col min="1035" max="1035" width="5.5" style="446" customWidth="1" collapsed="1"/>
    <col min="1036" max="1036" width="12" style="446" customWidth="1" collapsed="1"/>
    <col min="1037" max="1037" width="8" style="446" customWidth="1" collapsed="1"/>
    <col min="1038" max="1038" width="9" style="446" collapsed="1"/>
    <col min="1039" max="1039" width="10.25" style="446" customWidth="1" collapsed="1"/>
    <col min="1040" max="1040" width="12.08203125" style="446" customWidth="1" collapsed="1"/>
    <col min="1041" max="1041" width="4.08203125" style="446" customWidth="1" collapsed="1"/>
    <col min="1042" max="1042" width="8.58203125" style="446" customWidth="1" collapsed="1"/>
    <col min="1043" max="1043" width="11.08203125" style="446" customWidth="1" collapsed="1"/>
    <col min="1044" max="1044" width="7.5" style="446" customWidth="1" collapsed="1"/>
    <col min="1045" max="1045" width="4.5" style="446" customWidth="1" collapsed="1"/>
    <col min="1046" max="1046" width="7.5" style="446" customWidth="1" collapsed="1"/>
    <col min="1047" max="1047" width="11.25" style="446" customWidth="1" collapsed="1"/>
    <col min="1048" max="1048" width="2.25" style="446" customWidth="1" collapsed="1"/>
    <col min="1049" max="1049" width="3.75" style="446" customWidth="1" collapsed="1"/>
    <col min="1050" max="1050" width="4.25" style="446" customWidth="1" collapsed="1"/>
    <col min="1051" max="1051" width="11.08203125" style="446" customWidth="1" collapsed="1"/>
    <col min="1052" max="1052" width="8.58203125" style="446" customWidth="1" collapsed="1"/>
    <col min="1053" max="1053" width="7.58203125" style="446" customWidth="1" collapsed="1"/>
    <col min="1054" max="1054" width="11.75" style="446" customWidth="1" collapsed="1"/>
    <col min="1055" max="1280" width="9" style="446" collapsed="1"/>
    <col min="1281" max="1281" width="4" style="446" customWidth="1" collapsed="1"/>
    <col min="1282" max="1282" width="3.75" style="446" customWidth="1" collapsed="1"/>
    <col min="1283" max="1283" width="9.58203125" style="446" customWidth="1" collapsed="1"/>
    <col min="1284" max="1284" width="11.08203125" style="446" customWidth="1" collapsed="1"/>
    <col min="1285" max="1285" width="8" style="446" customWidth="1" collapsed="1"/>
    <col min="1286" max="1286" width="4.08203125" style="446" customWidth="1" collapsed="1"/>
    <col min="1287" max="1287" width="7.5" style="446" customWidth="1" collapsed="1"/>
    <col min="1288" max="1288" width="9.08203125" style="446" customWidth="1" collapsed="1"/>
    <col min="1289" max="1289" width="2" style="446" customWidth="1" collapsed="1"/>
    <col min="1290" max="1290" width="4.58203125" style="446" customWidth="1" collapsed="1"/>
    <col min="1291" max="1291" width="5.5" style="446" customWidth="1" collapsed="1"/>
    <col min="1292" max="1292" width="12" style="446" customWidth="1" collapsed="1"/>
    <col min="1293" max="1293" width="8" style="446" customWidth="1" collapsed="1"/>
    <col min="1294" max="1294" width="9" style="446" collapsed="1"/>
    <col min="1295" max="1295" width="10.25" style="446" customWidth="1" collapsed="1"/>
    <col min="1296" max="1296" width="12.08203125" style="446" customWidth="1" collapsed="1"/>
    <col min="1297" max="1297" width="4.08203125" style="446" customWidth="1" collapsed="1"/>
    <col min="1298" max="1298" width="8.58203125" style="446" customWidth="1" collapsed="1"/>
    <col min="1299" max="1299" width="11.08203125" style="446" customWidth="1" collapsed="1"/>
    <col min="1300" max="1300" width="7.5" style="446" customWidth="1" collapsed="1"/>
    <col min="1301" max="1301" width="4.5" style="446" customWidth="1" collapsed="1"/>
    <col min="1302" max="1302" width="7.5" style="446" customWidth="1" collapsed="1"/>
    <col min="1303" max="1303" width="11.25" style="446" customWidth="1" collapsed="1"/>
    <col min="1304" max="1304" width="2.25" style="446" customWidth="1" collapsed="1"/>
    <col min="1305" max="1305" width="3.75" style="446" customWidth="1" collapsed="1"/>
    <col min="1306" max="1306" width="4.25" style="446" customWidth="1" collapsed="1"/>
    <col min="1307" max="1307" width="11.08203125" style="446" customWidth="1" collapsed="1"/>
    <col min="1308" max="1308" width="8.58203125" style="446" customWidth="1" collapsed="1"/>
    <col min="1309" max="1309" width="7.58203125" style="446" customWidth="1" collapsed="1"/>
    <col min="1310" max="1310" width="11.75" style="446" customWidth="1" collapsed="1"/>
    <col min="1311" max="1536" width="9" style="446" collapsed="1"/>
    <col min="1537" max="1537" width="4" style="446" customWidth="1" collapsed="1"/>
    <col min="1538" max="1538" width="3.75" style="446" customWidth="1" collapsed="1"/>
    <col min="1539" max="1539" width="9.58203125" style="446" customWidth="1" collapsed="1"/>
    <col min="1540" max="1540" width="11.08203125" style="446" customWidth="1" collapsed="1"/>
    <col min="1541" max="1541" width="8" style="446" customWidth="1" collapsed="1"/>
    <col min="1542" max="1542" width="4.08203125" style="446" customWidth="1" collapsed="1"/>
    <col min="1543" max="1543" width="7.5" style="446" customWidth="1" collapsed="1"/>
    <col min="1544" max="1544" width="9.08203125" style="446" customWidth="1" collapsed="1"/>
    <col min="1545" max="1545" width="2" style="446" customWidth="1" collapsed="1"/>
    <col min="1546" max="1546" width="4.58203125" style="446" customWidth="1" collapsed="1"/>
    <col min="1547" max="1547" width="5.5" style="446" customWidth="1" collapsed="1"/>
    <col min="1548" max="1548" width="12" style="446" customWidth="1" collapsed="1"/>
    <col min="1549" max="1549" width="8" style="446" customWidth="1" collapsed="1"/>
    <col min="1550" max="1550" width="9" style="446" collapsed="1"/>
    <col min="1551" max="1551" width="10.25" style="446" customWidth="1" collapsed="1"/>
    <col min="1552" max="1552" width="12.08203125" style="446" customWidth="1" collapsed="1"/>
    <col min="1553" max="1553" width="4.08203125" style="446" customWidth="1" collapsed="1"/>
    <col min="1554" max="1554" width="8.58203125" style="446" customWidth="1" collapsed="1"/>
    <col min="1555" max="1555" width="11.08203125" style="446" customWidth="1" collapsed="1"/>
    <col min="1556" max="1556" width="7.5" style="446" customWidth="1" collapsed="1"/>
    <col min="1557" max="1557" width="4.5" style="446" customWidth="1" collapsed="1"/>
    <col min="1558" max="1558" width="7.5" style="446" customWidth="1" collapsed="1"/>
    <col min="1559" max="1559" width="11.25" style="446" customWidth="1" collapsed="1"/>
    <col min="1560" max="1560" width="2.25" style="446" customWidth="1" collapsed="1"/>
    <col min="1561" max="1561" width="3.75" style="446" customWidth="1" collapsed="1"/>
    <col min="1562" max="1562" width="4.25" style="446" customWidth="1" collapsed="1"/>
    <col min="1563" max="1563" width="11.08203125" style="446" customWidth="1" collapsed="1"/>
    <col min="1564" max="1564" width="8.58203125" style="446" customWidth="1" collapsed="1"/>
    <col min="1565" max="1565" width="7.58203125" style="446" customWidth="1" collapsed="1"/>
    <col min="1566" max="1566" width="11.75" style="446" customWidth="1" collapsed="1"/>
    <col min="1567" max="1792" width="9" style="446" collapsed="1"/>
    <col min="1793" max="1793" width="4" style="446" customWidth="1" collapsed="1"/>
    <col min="1794" max="1794" width="3.75" style="446" customWidth="1" collapsed="1"/>
    <col min="1795" max="1795" width="9.58203125" style="446" customWidth="1" collapsed="1"/>
    <col min="1796" max="1796" width="11.08203125" style="446" customWidth="1" collapsed="1"/>
    <col min="1797" max="1797" width="8" style="446" customWidth="1" collapsed="1"/>
    <col min="1798" max="1798" width="4.08203125" style="446" customWidth="1" collapsed="1"/>
    <col min="1799" max="1799" width="7.5" style="446" customWidth="1" collapsed="1"/>
    <col min="1800" max="1800" width="9.08203125" style="446" customWidth="1" collapsed="1"/>
    <col min="1801" max="1801" width="2" style="446" customWidth="1" collapsed="1"/>
    <col min="1802" max="1802" width="4.58203125" style="446" customWidth="1" collapsed="1"/>
    <col min="1803" max="1803" width="5.5" style="446" customWidth="1" collapsed="1"/>
    <col min="1804" max="1804" width="12" style="446" customWidth="1" collapsed="1"/>
    <col min="1805" max="1805" width="8" style="446" customWidth="1" collapsed="1"/>
    <col min="1806" max="1806" width="9" style="446" collapsed="1"/>
    <col min="1807" max="1807" width="10.25" style="446" customWidth="1" collapsed="1"/>
    <col min="1808" max="1808" width="12.08203125" style="446" customWidth="1" collapsed="1"/>
    <col min="1809" max="1809" width="4.08203125" style="446" customWidth="1" collapsed="1"/>
    <col min="1810" max="1810" width="8.58203125" style="446" customWidth="1" collapsed="1"/>
    <col min="1811" max="1811" width="11.08203125" style="446" customWidth="1" collapsed="1"/>
    <col min="1812" max="1812" width="7.5" style="446" customWidth="1" collapsed="1"/>
    <col min="1813" max="1813" width="4.5" style="446" customWidth="1" collapsed="1"/>
    <col min="1814" max="1814" width="7.5" style="446" customWidth="1" collapsed="1"/>
    <col min="1815" max="1815" width="11.25" style="446" customWidth="1" collapsed="1"/>
    <col min="1816" max="1816" width="2.25" style="446" customWidth="1" collapsed="1"/>
    <col min="1817" max="1817" width="3.75" style="446" customWidth="1" collapsed="1"/>
    <col min="1818" max="1818" width="4.25" style="446" customWidth="1" collapsed="1"/>
    <col min="1819" max="1819" width="11.08203125" style="446" customWidth="1" collapsed="1"/>
    <col min="1820" max="1820" width="8.58203125" style="446" customWidth="1" collapsed="1"/>
    <col min="1821" max="1821" width="7.58203125" style="446" customWidth="1" collapsed="1"/>
    <col min="1822" max="1822" width="11.75" style="446" customWidth="1" collapsed="1"/>
    <col min="1823" max="2048" width="9" style="446" collapsed="1"/>
    <col min="2049" max="2049" width="4" style="446" customWidth="1" collapsed="1"/>
    <col min="2050" max="2050" width="3.75" style="446" customWidth="1" collapsed="1"/>
    <col min="2051" max="2051" width="9.58203125" style="446" customWidth="1" collapsed="1"/>
    <col min="2052" max="2052" width="11.08203125" style="446" customWidth="1" collapsed="1"/>
    <col min="2053" max="2053" width="8" style="446" customWidth="1" collapsed="1"/>
    <col min="2054" max="2054" width="4.08203125" style="446" customWidth="1" collapsed="1"/>
    <col min="2055" max="2055" width="7.5" style="446" customWidth="1" collapsed="1"/>
    <col min="2056" max="2056" width="9.08203125" style="446" customWidth="1" collapsed="1"/>
    <col min="2057" max="2057" width="2" style="446" customWidth="1" collapsed="1"/>
    <col min="2058" max="2058" width="4.58203125" style="446" customWidth="1" collapsed="1"/>
    <col min="2059" max="2059" width="5.5" style="446" customWidth="1" collapsed="1"/>
    <col min="2060" max="2060" width="12" style="446" customWidth="1" collapsed="1"/>
    <col min="2061" max="2061" width="8" style="446" customWidth="1" collapsed="1"/>
    <col min="2062" max="2062" width="9" style="446" collapsed="1"/>
    <col min="2063" max="2063" width="10.25" style="446" customWidth="1" collapsed="1"/>
    <col min="2064" max="2064" width="12.08203125" style="446" customWidth="1" collapsed="1"/>
    <col min="2065" max="2065" width="4.08203125" style="446" customWidth="1" collapsed="1"/>
    <col min="2066" max="2066" width="8.58203125" style="446" customWidth="1" collapsed="1"/>
    <col min="2067" max="2067" width="11.08203125" style="446" customWidth="1" collapsed="1"/>
    <col min="2068" max="2068" width="7.5" style="446" customWidth="1" collapsed="1"/>
    <col min="2069" max="2069" width="4.5" style="446" customWidth="1" collapsed="1"/>
    <col min="2070" max="2070" width="7.5" style="446" customWidth="1" collapsed="1"/>
    <col min="2071" max="2071" width="11.25" style="446" customWidth="1" collapsed="1"/>
    <col min="2072" max="2072" width="2.25" style="446" customWidth="1" collapsed="1"/>
    <col min="2073" max="2073" width="3.75" style="446" customWidth="1" collapsed="1"/>
    <col min="2074" max="2074" width="4.25" style="446" customWidth="1" collapsed="1"/>
    <col min="2075" max="2075" width="11.08203125" style="446" customWidth="1" collapsed="1"/>
    <col min="2076" max="2076" width="8.58203125" style="446" customWidth="1" collapsed="1"/>
    <col min="2077" max="2077" width="7.58203125" style="446" customWidth="1" collapsed="1"/>
    <col min="2078" max="2078" width="11.75" style="446" customWidth="1" collapsed="1"/>
    <col min="2079" max="2304" width="9" style="446" collapsed="1"/>
    <col min="2305" max="2305" width="4" style="446" customWidth="1" collapsed="1"/>
    <col min="2306" max="2306" width="3.75" style="446" customWidth="1" collapsed="1"/>
    <col min="2307" max="2307" width="9.58203125" style="446" customWidth="1" collapsed="1"/>
    <col min="2308" max="2308" width="11.08203125" style="446" customWidth="1" collapsed="1"/>
    <col min="2309" max="2309" width="8" style="446" customWidth="1" collapsed="1"/>
    <col min="2310" max="2310" width="4.08203125" style="446" customWidth="1" collapsed="1"/>
    <col min="2311" max="2311" width="7.5" style="446" customWidth="1" collapsed="1"/>
    <col min="2312" max="2312" width="9.08203125" style="446" customWidth="1" collapsed="1"/>
    <col min="2313" max="2313" width="2" style="446" customWidth="1" collapsed="1"/>
    <col min="2314" max="2314" width="4.58203125" style="446" customWidth="1" collapsed="1"/>
    <col min="2315" max="2315" width="5.5" style="446" customWidth="1" collapsed="1"/>
    <col min="2316" max="2316" width="12" style="446" customWidth="1" collapsed="1"/>
    <col min="2317" max="2317" width="8" style="446" customWidth="1" collapsed="1"/>
    <col min="2318" max="2318" width="9" style="446" collapsed="1"/>
    <col min="2319" max="2319" width="10.25" style="446" customWidth="1" collapsed="1"/>
    <col min="2320" max="2320" width="12.08203125" style="446" customWidth="1" collapsed="1"/>
    <col min="2321" max="2321" width="4.08203125" style="446" customWidth="1" collapsed="1"/>
    <col min="2322" max="2322" width="8.58203125" style="446" customWidth="1" collapsed="1"/>
    <col min="2323" max="2323" width="11.08203125" style="446" customWidth="1" collapsed="1"/>
    <col min="2324" max="2324" width="7.5" style="446" customWidth="1" collapsed="1"/>
    <col min="2325" max="2325" width="4.5" style="446" customWidth="1" collapsed="1"/>
    <col min="2326" max="2326" width="7.5" style="446" customWidth="1" collapsed="1"/>
    <col min="2327" max="2327" width="11.25" style="446" customWidth="1" collapsed="1"/>
    <col min="2328" max="2328" width="2.25" style="446" customWidth="1" collapsed="1"/>
    <col min="2329" max="2329" width="3.75" style="446" customWidth="1" collapsed="1"/>
    <col min="2330" max="2330" width="4.25" style="446" customWidth="1" collapsed="1"/>
    <col min="2331" max="2331" width="11.08203125" style="446" customWidth="1" collapsed="1"/>
    <col min="2332" max="2332" width="8.58203125" style="446" customWidth="1" collapsed="1"/>
    <col min="2333" max="2333" width="7.58203125" style="446" customWidth="1" collapsed="1"/>
    <col min="2334" max="2334" width="11.75" style="446" customWidth="1" collapsed="1"/>
    <col min="2335" max="2560" width="9" style="446" collapsed="1"/>
    <col min="2561" max="2561" width="4" style="446" customWidth="1" collapsed="1"/>
    <col min="2562" max="2562" width="3.75" style="446" customWidth="1" collapsed="1"/>
    <col min="2563" max="2563" width="9.58203125" style="446" customWidth="1" collapsed="1"/>
    <col min="2564" max="2564" width="11.08203125" style="446" customWidth="1" collapsed="1"/>
    <col min="2565" max="2565" width="8" style="446" customWidth="1" collapsed="1"/>
    <col min="2566" max="2566" width="4.08203125" style="446" customWidth="1" collapsed="1"/>
    <col min="2567" max="2567" width="7.5" style="446" customWidth="1" collapsed="1"/>
    <col min="2568" max="2568" width="9.08203125" style="446" customWidth="1" collapsed="1"/>
    <col min="2569" max="2569" width="2" style="446" customWidth="1" collapsed="1"/>
    <col min="2570" max="2570" width="4.58203125" style="446" customWidth="1" collapsed="1"/>
    <col min="2571" max="2571" width="5.5" style="446" customWidth="1" collapsed="1"/>
    <col min="2572" max="2572" width="12" style="446" customWidth="1" collapsed="1"/>
    <col min="2573" max="2573" width="8" style="446" customWidth="1" collapsed="1"/>
    <col min="2574" max="2574" width="9" style="446" collapsed="1"/>
    <col min="2575" max="2575" width="10.25" style="446" customWidth="1" collapsed="1"/>
    <col min="2576" max="2576" width="12.08203125" style="446" customWidth="1" collapsed="1"/>
    <col min="2577" max="2577" width="4.08203125" style="446" customWidth="1" collapsed="1"/>
    <col min="2578" max="2578" width="8.58203125" style="446" customWidth="1" collapsed="1"/>
    <col min="2579" max="2579" width="11.08203125" style="446" customWidth="1" collapsed="1"/>
    <col min="2580" max="2580" width="7.5" style="446" customWidth="1" collapsed="1"/>
    <col min="2581" max="2581" width="4.5" style="446" customWidth="1" collapsed="1"/>
    <col min="2582" max="2582" width="7.5" style="446" customWidth="1" collapsed="1"/>
    <col min="2583" max="2583" width="11.25" style="446" customWidth="1" collapsed="1"/>
    <col min="2584" max="2584" width="2.25" style="446" customWidth="1" collapsed="1"/>
    <col min="2585" max="2585" width="3.75" style="446" customWidth="1" collapsed="1"/>
    <col min="2586" max="2586" width="4.25" style="446" customWidth="1" collapsed="1"/>
    <col min="2587" max="2587" width="11.08203125" style="446" customWidth="1" collapsed="1"/>
    <col min="2588" max="2588" width="8.58203125" style="446" customWidth="1" collapsed="1"/>
    <col min="2589" max="2589" width="7.58203125" style="446" customWidth="1" collapsed="1"/>
    <col min="2590" max="2590" width="11.75" style="446" customWidth="1" collapsed="1"/>
    <col min="2591" max="2816" width="9" style="446" collapsed="1"/>
    <col min="2817" max="2817" width="4" style="446" customWidth="1" collapsed="1"/>
    <col min="2818" max="2818" width="3.75" style="446" customWidth="1" collapsed="1"/>
    <col min="2819" max="2819" width="9.58203125" style="446" customWidth="1" collapsed="1"/>
    <col min="2820" max="2820" width="11.08203125" style="446" customWidth="1" collapsed="1"/>
    <col min="2821" max="2821" width="8" style="446" customWidth="1" collapsed="1"/>
    <col min="2822" max="2822" width="4.08203125" style="446" customWidth="1" collapsed="1"/>
    <col min="2823" max="2823" width="7.5" style="446" customWidth="1" collapsed="1"/>
    <col min="2824" max="2824" width="9.08203125" style="446" customWidth="1" collapsed="1"/>
    <col min="2825" max="2825" width="2" style="446" customWidth="1" collapsed="1"/>
    <col min="2826" max="2826" width="4.58203125" style="446" customWidth="1" collapsed="1"/>
    <col min="2827" max="2827" width="5.5" style="446" customWidth="1" collapsed="1"/>
    <col min="2828" max="2828" width="12" style="446" customWidth="1" collapsed="1"/>
    <col min="2829" max="2829" width="8" style="446" customWidth="1" collapsed="1"/>
    <col min="2830" max="2830" width="9" style="446" collapsed="1"/>
    <col min="2831" max="2831" width="10.25" style="446" customWidth="1" collapsed="1"/>
    <col min="2832" max="2832" width="12.08203125" style="446" customWidth="1" collapsed="1"/>
    <col min="2833" max="2833" width="4.08203125" style="446" customWidth="1" collapsed="1"/>
    <col min="2834" max="2834" width="8.58203125" style="446" customWidth="1" collapsed="1"/>
    <col min="2835" max="2835" width="11.08203125" style="446" customWidth="1" collapsed="1"/>
    <col min="2836" max="2836" width="7.5" style="446" customWidth="1" collapsed="1"/>
    <col min="2837" max="2837" width="4.5" style="446" customWidth="1" collapsed="1"/>
    <col min="2838" max="2838" width="7.5" style="446" customWidth="1" collapsed="1"/>
    <col min="2839" max="2839" width="11.25" style="446" customWidth="1" collapsed="1"/>
    <col min="2840" max="2840" width="2.25" style="446" customWidth="1" collapsed="1"/>
    <col min="2841" max="2841" width="3.75" style="446" customWidth="1" collapsed="1"/>
    <col min="2842" max="2842" width="4.25" style="446" customWidth="1" collapsed="1"/>
    <col min="2843" max="2843" width="11.08203125" style="446" customWidth="1" collapsed="1"/>
    <col min="2844" max="2844" width="8.58203125" style="446" customWidth="1" collapsed="1"/>
    <col min="2845" max="2845" width="7.58203125" style="446" customWidth="1" collapsed="1"/>
    <col min="2846" max="2846" width="11.75" style="446" customWidth="1" collapsed="1"/>
    <col min="2847" max="3072" width="9" style="446" collapsed="1"/>
    <col min="3073" max="3073" width="4" style="446" customWidth="1" collapsed="1"/>
    <col min="3074" max="3074" width="3.75" style="446" customWidth="1" collapsed="1"/>
    <col min="3075" max="3075" width="9.58203125" style="446" customWidth="1" collapsed="1"/>
    <col min="3076" max="3076" width="11.08203125" style="446" customWidth="1" collapsed="1"/>
    <col min="3077" max="3077" width="8" style="446" customWidth="1" collapsed="1"/>
    <col min="3078" max="3078" width="4.08203125" style="446" customWidth="1" collapsed="1"/>
    <col min="3079" max="3079" width="7.5" style="446" customWidth="1" collapsed="1"/>
    <col min="3080" max="3080" width="9.08203125" style="446" customWidth="1" collapsed="1"/>
    <col min="3081" max="3081" width="2" style="446" customWidth="1" collapsed="1"/>
    <col min="3082" max="3082" width="4.58203125" style="446" customWidth="1" collapsed="1"/>
    <col min="3083" max="3083" width="5.5" style="446" customWidth="1" collapsed="1"/>
    <col min="3084" max="3084" width="12" style="446" customWidth="1" collapsed="1"/>
    <col min="3085" max="3085" width="8" style="446" customWidth="1" collapsed="1"/>
    <col min="3086" max="3086" width="9" style="446" collapsed="1"/>
    <col min="3087" max="3087" width="10.25" style="446" customWidth="1" collapsed="1"/>
    <col min="3088" max="3088" width="12.08203125" style="446" customWidth="1" collapsed="1"/>
    <col min="3089" max="3089" width="4.08203125" style="446" customWidth="1" collapsed="1"/>
    <col min="3090" max="3090" width="8.58203125" style="446" customWidth="1" collapsed="1"/>
    <col min="3091" max="3091" width="11.08203125" style="446" customWidth="1" collapsed="1"/>
    <col min="3092" max="3092" width="7.5" style="446" customWidth="1" collapsed="1"/>
    <col min="3093" max="3093" width="4.5" style="446" customWidth="1" collapsed="1"/>
    <col min="3094" max="3094" width="7.5" style="446" customWidth="1" collapsed="1"/>
    <col min="3095" max="3095" width="11.25" style="446" customWidth="1" collapsed="1"/>
    <col min="3096" max="3096" width="2.25" style="446" customWidth="1" collapsed="1"/>
    <col min="3097" max="3097" width="3.75" style="446" customWidth="1" collapsed="1"/>
    <col min="3098" max="3098" width="4.25" style="446" customWidth="1" collapsed="1"/>
    <col min="3099" max="3099" width="11.08203125" style="446" customWidth="1" collapsed="1"/>
    <col min="3100" max="3100" width="8.58203125" style="446" customWidth="1" collapsed="1"/>
    <col min="3101" max="3101" width="7.58203125" style="446" customWidth="1" collapsed="1"/>
    <col min="3102" max="3102" width="11.75" style="446" customWidth="1" collapsed="1"/>
    <col min="3103" max="3328" width="9" style="446" collapsed="1"/>
    <col min="3329" max="3329" width="4" style="446" customWidth="1" collapsed="1"/>
    <col min="3330" max="3330" width="3.75" style="446" customWidth="1" collapsed="1"/>
    <col min="3331" max="3331" width="9.58203125" style="446" customWidth="1" collapsed="1"/>
    <col min="3332" max="3332" width="11.08203125" style="446" customWidth="1" collapsed="1"/>
    <col min="3333" max="3333" width="8" style="446" customWidth="1" collapsed="1"/>
    <col min="3334" max="3334" width="4.08203125" style="446" customWidth="1" collapsed="1"/>
    <col min="3335" max="3335" width="7.5" style="446" customWidth="1" collapsed="1"/>
    <col min="3336" max="3336" width="9.08203125" style="446" customWidth="1" collapsed="1"/>
    <col min="3337" max="3337" width="2" style="446" customWidth="1" collapsed="1"/>
    <col min="3338" max="3338" width="4.58203125" style="446" customWidth="1" collapsed="1"/>
    <col min="3339" max="3339" width="5.5" style="446" customWidth="1" collapsed="1"/>
    <col min="3340" max="3340" width="12" style="446" customWidth="1" collapsed="1"/>
    <col min="3341" max="3341" width="8" style="446" customWidth="1" collapsed="1"/>
    <col min="3342" max="3342" width="9" style="446" collapsed="1"/>
    <col min="3343" max="3343" width="10.25" style="446" customWidth="1" collapsed="1"/>
    <col min="3344" max="3344" width="12.08203125" style="446" customWidth="1" collapsed="1"/>
    <col min="3345" max="3345" width="4.08203125" style="446" customWidth="1" collapsed="1"/>
    <col min="3346" max="3346" width="8.58203125" style="446" customWidth="1" collapsed="1"/>
    <col min="3347" max="3347" width="11.08203125" style="446" customWidth="1" collapsed="1"/>
    <col min="3348" max="3348" width="7.5" style="446" customWidth="1" collapsed="1"/>
    <col min="3349" max="3349" width="4.5" style="446" customWidth="1" collapsed="1"/>
    <col min="3350" max="3350" width="7.5" style="446" customWidth="1" collapsed="1"/>
    <col min="3351" max="3351" width="11.25" style="446" customWidth="1" collapsed="1"/>
    <col min="3352" max="3352" width="2.25" style="446" customWidth="1" collapsed="1"/>
    <col min="3353" max="3353" width="3.75" style="446" customWidth="1" collapsed="1"/>
    <col min="3354" max="3354" width="4.25" style="446" customWidth="1" collapsed="1"/>
    <col min="3355" max="3355" width="11.08203125" style="446" customWidth="1" collapsed="1"/>
    <col min="3356" max="3356" width="8.58203125" style="446" customWidth="1" collapsed="1"/>
    <col min="3357" max="3357" width="7.58203125" style="446" customWidth="1" collapsed="1"/>
    <col min="3358" max="3358" width="11.75" style="446" customWidth="1" collapsed="1"/>
    <col min="3359" max="3584" width="9" style="446" collapsed="1"/>
    <col min="3585" max="3585" width="4" style="446" customWidth="1" collapsed="1"/>
    <col min="3586" max="3586" width="3.75" style="446" customWidth="1" collapsed="1"/>
    <col min="3587" max="3587" width="9.58203125" style="446" customWidth="1" collapsed="1"/>
    <col min="3588" max="3588" width="11.08203125" style="446" customWidth="1" collapsed="1"/>
    <col min="3589" max="3589" width="8" style="446" customWidth="1" collapsed="1"/>
    <col min="3590" max="3590" width="4.08203125" style="446" customWidth="1" collapsed="1"/>
    <col min="3591" max="3591" width="7.5" style="446" customWidth="1" collapsed="1"/>
    <col min="3592" max="3592" width="9.08203125" style="446" customWidth="1" collapsed="1"/>
    <col min="3593" max="3593" width="2" style="446" customWidth="1" collapsed="1"/>
    <col min="3594" max="3594" width="4.58203125" style="446" customWidth="1" collapsed="1"/>
    <col min="3595" max="3595" width="5.5" style="446" customWidth="1" collapsed="1"/>
    <col min="3596" max="3596" width="12" style="446" customWidth="1" collapsed="1"/>
    <col min="3597" max="3597" width="8" style="446" customWidth="1" collapsed="1"/>
    <col min="3598" max="3598" width="9" style="446" collapsed="1"/>
    <col min="3599" max="3599" width="10.25" style="446" customWidth="1" collapsed="1"/>
    <col min="3600" max="3600" width="12.08203125" style="446" customWidth="1" collapsed="1"/>
    <col min="3601" max="3601" width="4.08203125" style="446" customWidth="1" collapsed="1"/>
    <col min="3602" max="3602" width="8.58203125" style="446" customWidth="1" collapsed="1"/>
    <col min="3603" max="3603" width="11.08203125" style="446" customWidth="1" collapsed="1"/>
    <col min="3604" max="3604" width="7.5" style="446" customWidth="1" collapsed="1"/>
    <col min="3605" max="3605" width="4.5" style="446" customWidth="1" collapsed="1"/>
    <col min="3606" max="3606" width="7.5" style="446" customWidth="1" collapsed="1"/>
    <col min="3607" max="3607" width="11.25" style="446" customWidth="1" collapsed="1"/>
    <col min="3608" max="3608" width="2.25" style="446" customWidth="1" collapsed="1"/>
    <col min="3609" max="3609" width="3.75" style="446" customWidth="1" collapsed="1"/>
    <col min="3610" max="3610" width="4.25" style="446" customWidth="1" collapsed="1"/>
    <col min="3611" max="3611" width="11.08203125" style="446" customWidth="1" collapsed="1"/>
    <col min="3612" max="3612" width="8.58203125" style="446" customWidth="1" collapsed="1"/>
    <col min="3613" max="3613" width="7.58203125" style="446" customWidth="1" collapsed="1"/>
    <col min="3614" max="3614" width="11.75" style="446" customWidth="1" collapsed="1"/>
    <col min="3615" max="3840" width="9" style="446" collapsed="1"/>
    <col min="3841" max="3841" width="4" style="446" customWidth="1" collapsed="1"/>
    <col min="3842" max="3842" width="3.75" style="446" customWidth="1" collapsed="1"/>
    <col min="3843" max="3843" width="9.58203125" style="446" customWidth="1" collapsed="1"/>
    <col min="3844" max="3844" width="11.08203125" style="446" customWidth="1" collapsed="1"/>
    <col min="3845" max="3845" width="8" style="446" customWidth="1" collapsed="1"/>
    <col min="3846" max="3846" width="4.08203125" style="446" customWidth="1" collapsed="1"/>
    <col min="3847" max="3847" width="7.5" style="446" customWidth="1" collapsed="1"/>
    <col min="3848" max="3848" width="9.08203125" style="446" customWidth="1" collapsed="1"/>
    <col min="3849" max="3849" width="2" style="446" customWidth="1" collapsed="1"/>
    <col min="3850" max="3850" width="4.58203125" style="446" customWidth="1" collapsed="1"/>
    <col min="3851" max="3851" width="5.5" style="446" customWidth="1" collapsed="1"/>
    <col min="3852" max="3852" width="12" style="446" customWidth="1" collapsed="1"/>
    <col min="3853" max="3853" width="8" style="446" customWidth="1" collapsed="1"/>
    <col min="3854" max="3854" width="9" style="446" collapsed="1"/>
    <col min="3855" max="3855" width="10.25" style="446" customWidth="1" collapsed="1"/>
    <col min="3856" max="3856" width="12.08203125" style="446" customWidth="1" collapsed="1"/>
    <col min="3857" max="3857" width="4.08203125" style="446" customWidth="1" collapsed="1"/>
    <col min="3858" max="3858" width="8.58203125" style="446" customWidth="1" collapsed="1"/>
    <col min="3859" max="3859" width="11.08203125" style="446" customWidth="1" collapsed="1"/>
    <col min="3860" max="3860" width="7.5" style="446" customWidth="1" collapsed="1"/>
    <col min="3861" max="3861" width="4.5" style="446" customWidth="1" collapsed="1"/>
    <col min="3862" max="3862" width="7.5" style="446" customWidth="1" collapsed="1"/>
    <col min="3863" max="3863" width="11.25" style="446" customWidth="1" collapsed="1"/>
    <col min="3864" max="3864" width="2.25" style="446" customWidth="1" collapsed="1"/>
    <col min="3865" max="3865" width="3.75" style="446" customWidth="1" collapsed="1"/>
    <col min="3866" max="3866" width="4.25" style="446" customWidth="1" collapsed="1"/>
    <col min="3867" max="3867" width="11.08203125" style="446" customWidth="1" collapsed="1"/>
    <col min="3868" max="3868" width="8.58203125" style="446" customWidth="1" collapsed="1"/>
    <col min="3869" max="3869" width="7.58203125" style="446" customWidth="1" collapsed="1"/>
    <col min="3870" max="3870" width="11.75" style="446" customWidth="1" collapsed="1"/>
    <col min="3871" max="4096" width="9" style="446" collapsed="1"/>
    <col min="4097" max="4097" width="4" style="446" customWidth="1" collapsed="1"/>
    <col min="4098" max="4098" width="3.75" style="446" customWidth="1" collapsed="1"/>
    <col min="4099" max="4099" width="9.58203125" style="446" customWidth="1" collapsed="1"/>
    <col min="4100" max="4100" width="11.08203125" style="446" customWidth="1" collapsed="1"/>
    <col min="4101" max="4101" width="8" style="446" customWidth="1" collapsed="1"/>
    <col min="4102" max="4102" width="4.08203125" style="446" customWidth="1" collapsed="1"/>
    <col min="4103" max="4103" width="7.5" style="446" customWidth="1" collapsed="1"/>
    <col min="4104" max="4104" width="9.08203125" style="446" customWidth="1" collapsed="1"/>
    <col min="4105" max="4105" width="2" style="446" customWidth="1" collapsed="1"/>
    <col min="4106" max="4106" width="4.58203125" style="446" customWidth="1" collapsed="1"/>
    <col min="4107" max="4107" width="5.5" style="446" customWidth="1" collapsed="1"/>
    <col min="4108" max="4108" width="12" style="446" customWidth="1" collapsed="1"/>
    <col min="4109" max="4109" width="8" style="446" customWidth="1" collapsed="1"/>
    <col min="4110" max="4110" width="9" style="446" collapsed="1"/>
    <col min="4111" max="4111" width="10.25" style="446" customWidth="1" collapsed="1"/>
    <col min="4112" max="4112" width="12.08203125" style="446" customWidth="1" collapsed="1"/>
    <col min="4113" max="4113" width="4.08203125" style="446" customWidth="1" collapsed="1"/>
    <col min="4114" max="4114" width="8.58203125" style="446" customWidth="1" collapsed="1"/>
    <col min="4115" max="4115" width="11.08203125" style="446" customWidth="1" collapsed="1"/>
    <col min="4116" max="4116" width="7.5" style="446" customWidth="1" collapsed="1"/>
    <col min="4117" max="4117" width="4.5" style="446" customWidth="1" collapsed="1"/>
    <col min="4118" max="4118" width="7.5" style="446" customWidth="1" collapsed="1"/>
    <col min="4119" max="4119" width="11.25" style="446" customWidth="1" collapsed="1"/>
    <col min="4120" max="4120" width="2.25" style="446" customWidth="1" collapsed="1"/>
    <col min="4121" max="4121" width="3.75" style="446" customWidth="1" collapsed="1"/>
    <col min="4122" max="4122" width="4.25" style="446" customWidth="1" collapsed="1"/>
    <col min="4123" max="4123" width="11.08203125" style="446" customWidth="1" collapsed="1"/>
    <col min="4124" max="4124" width="8.58203125" style="446" customWidth="1" collapsed="1"/>
    <col min="4125" max="4125" width="7.58203125" style="446" customWidth="1" collapsed="1"/>
    <col min="4126" max="4126" width="11.75" style="446" customWidth="1" collapsed="1"/>
    <col min="4127" max="4352" width="9" style="446" collapsed="1"/>
    <col min="4353" max="4353" width="4" style="446" customWidth="1" collapsed="1"/>
    <col min="4354" max="4354" width="3.75" style="446" customWidth="1" collapsed="1"/>
    <col min="4355" max="4355" width="9.58203125" style="446" customWidth="1" collapsed="1"/>
    <col min="4356" max="4356" width="11.08203125" style="446" customWidth="1" collapsed="1"/>
    <col min="4357" max="4357" width="8" style="446" customWidth="1" collapsed="1"/>
    <col min="4358" max="4358" width="4.08203125" style="446" customWidth="1" collapsed="1"/>
    <col min="4359" max="4359" width="7.5" style="446" customWidth="1" collapsed="1"/>
    <col min="4360" max="4360" width="9.08203125" style="446" customWidth="1" collapsed="1"/>
    <col min="4361" max="4361" width="2" style="446" customWidth="1" collapsed="1"/>
    <col min="4362" max="4362" width="4.58203125" style="446" customWidth="1" collapsed="1"/>
    <col min="4363" max="4363" width="5.5" style="446" customWidth="1" collapsed="1"/>
    <col min="4364" max="4364" width="12" style="446" customWidth="1" collapsed="1"/>
    <col min="4365" max="4365" width="8" style="446" customWidth="1" collapsed="1"/>
    <col min="4366" max="4366" width="9" style="446" collapsed="1"/>
    <col min="4367" max="4367" width="10.25" style="446" customWidth="1" collapsed="1"/>
    <col min="4368" max="4368" width="12.08203125" style="446" customWidth="1" collapsed="1"/>
    <col min="4369" max="4369" width="4.08203125" style="446" customWidth="1" collapsed="1"/>
    <col min="4370" max="4370" width="8.58203125" style="446" customWidth="1" collapsed="1"/>
    <col min="4371" max="4371" width="11.08203125" style="446" customWidth="1" collapsed="1"/>
    <col min="4372" max="4372" width="7.5" style="446" customWidth="1" collapsed="1"/>
    <col min="4373" max="4373" width="4.5" style="446" customWidth="1" collapsed="1"/>
    <col min="4374" max="4374" width="7.5" style="446" customWidth="1" collapsed="1"/>
    <col min="4375" max="4375" width="11.25" style="446" customWidth="1" collapsed="1"/>
    <col min="4376" max="4376" width="2.25" style="446" customWidth="1" collapsed="1"/>
    <col min="4377" max="4377" width="3.75" style="446" customWidth="1" collapsed="1"/>
    <col min="4378" max="4378" width="4.25" style="446" customWidth="1" collapsed="1"/>
    <col min="4379" max="4379" width="11.08203125" style="446" customWidth="1" collapsed="1"/>
    <col min="4380" max="4380" width="8.58203125" style="446" customWidth="1" collapsed="1"/>
    <col min="4381" max="4381" width="7.58203125" style="446" customWidth="1" collapsed="1"/>
    <col min="4382" max="4382" width="11.75" style="446" customWidth="1" collapsed="1"/>
    <col min="4383" max="4608" width="9" style="446" collapsed="1"/>
    <col min="4609" max="4609" width="4" style="446" customWidth="1" collapsed="1"/>
    <col min="4610" max="4610" width="3.75" style="446" customWidth="1" collapsed="1"/>
    <col min="4611" max="4611" width="9.58203125" style="446" customWidth="1" collapsed="1"/>
    <col min="4612" max="4612" width="11.08203125" style="446" customWidth="1" collapsed="1"/>
    <col min="4613" max="4613" width="8" style="446" customWidth="1" collapsed="1"/>
    <col min="4614" max="4614" width="4.08203125" style="446" customWidth="1" collapsed="1"/>
    <col min="4615" max="4615" width="7.5" style="446" customWidth="1" collapsed="1"/>
    <col min="4616" max="4616" width="9.08203125" style="446" customWidth="1" collapsed="1"/>
    <col min="4617" max="4617" width="2" style="446" customWidth="1" collapsed="1"/>
    <col min="4618" max="4618" width="4.58203125" style="446" customWidth="1" collapsed="1"/>
    <col min="4619" max="4619" width="5.5" style="446" customWidth="1" collapsed="1"/>
    <col min="4620" max="4620" width="12" style="446" customWidth="1" collapsed="1"/>
    <col min="4621" max="4621" width="8" style="446" customWidth="1" collapsed="1"/>
    <col min="4622" max="4622" width="9" style="446" collapsed="1"/>
    <col min="4623" max="4623" width="10.25" style="446" customWidth="1" collapsed="1"/>
    <col min="4624" max="4624" width="12.08203125" style="446" customWidth="1" collapsed="1"/>
    <col min="4625" max="4625" width="4.08203125" style="446" customWidth="1" collapsed="1"/>
    <col min="4626" max="4626" width="8.58203125" style="446" customWidth="1" collapsed="1"/>
    <col min="4627" max="4627" width="11.08203125" style="446" customWidth="1" collapsed="1"/>
    <col min="4628" max="4628" width="7.5" style="446" customWidth="1" collapsed="1"/>
    <col min="4629" max="4629" width="4.5" style="446" customWidth="1" collapsed="1"/>
    <col min="4630" max="4630" width="7.5" style="446" customWidth="1" collapsed="1"/>
    <col min="4631" max="4631" width="11.25" style="446" customWidth="1" collapsed="1"/>
    <col min="4632" max="4632" width="2.25" style="446" customWidth="1" collapsed="1"/>
    <col min="4633" max="4633" width="3.75" style="446" customWidth="1" collapsed="1"/>
    <col min="4634" max="4634" width="4.25" style="446" customWidth="1" collapsed="1"/>
    <col min="4635" max="4635" width="11.08203125" style="446" customWidth="1" collapsed="1"/>
    <col min="4636" max="4636" width="8.58203125" style="446" customWidth="1" collapsed="1"/>
    <col min="4637" max="4637" width="7.58203125" style="446" customWidth="1" collapsed="1"/>
    <col min="4638" max="4638" width="11.75" style="446" customWidth="1" collapsed="1"/>
    <col min="4639" max="4864" width="9" style="446" collapsed="1"/>
    <col min="4865" max="4865" width="4" style="446" customWidth="1" collapsed="1"/>
    <col min="4866" max="4866" width="3.75" style="446" customWidth="1" collapsed="1"/>
    <col min="4867" max="4867" width="9.58203125" style="446" customWidth="1" collapsed="1"/>
    <col min="4868" max="4868" width="11.08203125" style="446" customWidth="1" collapsed="1"/>
    <col min="4869" max="4869" width="8" style="446" customWidth="1" collapsed="1"/>
    <col min="4870" max="4870" width="4.08203125" style="446" customWidth="1" collapsed="1"/>
    <col min="4871" max="4871" width="7.5" style="446" customWidth="1" collapsed="1"/>
    <col min="4872" max="4872" width="9.08203125" style="446" customWidth="1" collapsed="1"/>
    <col min="4873" max="4873" width="2" style="446" customWidth="1" collapsed="1"/>
    <col min="4874" max="4874" width="4.58203125" style="446" customWidth="1" collapsed="1"/>
    <col min="4875" max="4875" width="5.5" style="446" customWidth="1" collapsed="1"/>
    <col min="4876" max="4876" width="12" style="446" customWidth="1" collapsed="1"/>
    <col min="4877" max="4877" width="8" style="446" customWidth="1" collapsed="1"/>
    <col min="4878" max="4878" width="9" style="446" collapsed="1"/>
    <col min="4879" max="4879" width="10.25" style="446" customWidth="1" collapsed="1"/>
    <col min="4880" max="4880" width="12.08203125" style="446" customWidth="1" collapsed="1"/>
    <col min="4881" max="4881" width="4.08203125" style="446" customWidth="1" collapsed="1"/>
    <col min="4882" max="4882" width="8.58203125" style="446" customWidth="1" collapsed="1"/>
    <col min="4883" max="4883" width="11.08203125" style="446" customWidth="1" collapsed="1"/>
    <col min="4884" max="4884" width="7.5" style="446" customWidth="1" collapsed="1"/>
    <col min="4885" max="4885" width="4.5" style="446" customWidth="1" collapsed="1"/>
    <col min="4886" max="4886" width="7.5" style="446" customWidth="1" collapsed="1"/>
    <col min="4887" max="4887" width="11.25" style="446" customWidth="1" collapsed="1"/>
    <col min="4888" max="4888" width="2.25" style="446" customWidth="1" collapsed="1"/>
    <col min="4889" max="4889" width="3.75" style="446" customWidth="1" collapsed="1"/>
    <col min="4890" max="4890" width="4.25" style="446" customWidth="1" collapsed="1"/>
    <col min="4891" max="4891" width="11.08203125" style="446" customWidth="1" collapsed="1"/>
    <col min="4892" max="4892" width="8.58203125" style="446" customWidth="1" collapsed="1"/>
    <col min="4893" max="4893" width="7.58203125" style="446" customWidth="1" collapsed="1"/>
    <col min="4894" max="4894" width="11.75" style="446" customWidth="1" collapsed="1"/>
    <col min="4895" max="5120" width="9" style="446" collapsed="1"/>
    <col min="5121" max="5121" width="4" style="446" customWidth="1" collapsed="1"/>
    <col min="5122" max="5122" width="3.75" style="446" customWidth="1" collapsed="1"/>
    <col min="5123" max="5123" width="9.58203125" style="446" customWidth="1" collapsed="1"/>
    <col min="5124" max="5124" width="11.08203125" style="446" customWidth="1" collapsed="1"/>
    <col min="5125" max="5125" width="8" style="446" customWidth="1" collapsed="1"/>
    <col min="5126" max="5126" width="4.08203125" style="446" customWidth="1" collapsed="1"/>
    <col min="5127" max="5127" width="7.5" style="446" customWidth="1" collapsed="1"/>
    <col min="5128" max="5128" width="9.08203125" style="446" customWidth="1" collapsed="1"/>
    <col min="5129" max="5129" width="2" style="446" customWidth="1" collapsed="1"/>
    <col min="5130" max="5130" width="4.58203125" style="446" customWidth="1" collapsed="1"/>
    <col min="5131" max="5131" width="5.5" style="446" customWidth="1" collapsed="1"/>
    <col min="5132" max="5132" width="12" style="446" customWidth="1" collapsed="1"/>
    <col min="5133" max="5133" width="8" style="446" customWidth="1" collapsed="1"/>
    <col min="5134" max="5134" width="9" style="446" collapsed="1"/>
    <col min="5135" max="5135" width="10.25" style="446" customWidth="1" collapsed="1"/>
    <col min="5136" max="5136" width="12.08203125" style="446" customWidth="1" collapsed="1"/>
    <col min="5137" max="5137" width="4.08203125" style="446" customWidth="1" collapsed="1"/>
    <col min="5138" max="5138" width="8.58203125" style="446" customWidth="1" collapsed="1"/>
    <col min="5139" max="5139" width="11.08203125" style="446" customWidth="1" collapsed="1"/>
    <col min="5140" max="5140" width="7.5" style="446" customWidth="1" collapsed="1"/>
    <col min="5141" max="5141" width="4.5" style="446" customWidth="1" collapsed="1"/>
    <col min="5142" max="5142" width="7.5" style="446" customWidth="1" collapsed="1"/>
    <col min="5143" max="5143" width="11.25" style="446" customWidth="1" collapsed="1"/>
    <col min="5144" max="5144" width="2.25" style="446" customWidth="1" collapsed="1"/>
    <col min="5145" max="5145" width="3.75" style="446" customWidth="1" collapsed="1"/>
    <col min="5146" max="5146" width="4.25" style="446" customWidth="1" collapsed="1"/>
    <col min="5147" max="5147" width="11.08203125" style="446" customWidth="1" collapsed="1"/>
    <col min="5148" max="5148" width="8.58203125" style="446" customWidth="1" collapsed="1"/>
    <col min="5149" max="5149" width="7.58203125" style="446" customWidth="1" collapsed="1"/>
    <col min="5150" max="5150" width="11.75" style="446" customWidth="1" collapsed="1"/>
    <col min="5151" max="5376" width="9" style="446" collapsed="1"/>
    <col min="5377" max="5377" width="4" style="446" customWidth="1" collapsed="1"/>
    <col min="5378" max="5378" width="3.75" style="446" customWidth="1" collapsed="1"/>
    <col min="5379" max="5379" width="9.58203125" style="446" customWidth="1" collapsed="1"/>
    <col min="5380" max="5380" width="11.08203125" style="446" customWidth="1" collapsed="1"/>
    <col min="5381" max="5381" width="8" style="446" customWidth="1" collapsed="1"/>
    <col min="5382" max="5382" width="4.08203125" style="446" customWidth="1" collapsed="1"/>
    <col min="5383" max="5383" width="7.5" style="446" customWidth="1" collapsed="1"/>
    <col min="5384" max="5384" width="9.08203125" style="446" customWidth="1" collapsed="1"/>
    <col min="5385" max="5385" width="2" style="446" customWidth="1" collapsed="1"/>
    <col min="5386" max="5386" width="4.58203125" style="446" customWidth="1" collapsed="1"/>
    <col min="5387" max="5387" width="5.5" style="446" customWidth="1" collapsed="1"/>
    <col min="5388" max="5388" width="12" style="446" customWidth="1" collapsed="1"/>
    <col min="5389" max="5389" width="8" style="446" customWidth="1" collapsed="1"/>
    <col min="5390" max="5390" width="9" style="446" collapsed="1"/>
    <col min="5391" max="5391" width="10.25" style="446" customWidth="1" collapsed="1"/>
    <col min="5392" max="5392" width="12.08203125" style="446" customWidth="1" collapsed="1"/>
    <col min="5393" max="5393" width="4.08203125" style="446" customWidth="1" collapsed="1"/>
    <col min="5394" max="5394" width="8.58203125" style="446" customWidth="1" collapsed="1"/>
    <col min="5395" max="5395" width="11.08203125" style="446" customWidth="1" collapsed="1"/>
    <col min="5396" max="5396" width="7.5" style="446" customWidth="1" collapsed="1"/>
    <col min="5397" max="5397" width="4.5" style="446" customWidth="1" collapsed="1"/>
    <col min="5398" max="5398" width="7.5" style="446" customWidth="1" collapsed="1"/>
    <col min="5399" max="5399" width="11.25" style="446" customWidth="1" collapsed="1"/>
    <col min="5400" max="5400" width="2.25" style="446" customWidth="1" collapsed="1"/>
    <col min="5401" max="5401" width="3.75" style="446" customWidth="1" collapsed="1"/>
    <col min="5402" max="5402" width="4.25" style="446" customWidth="1" collapsed="1"/>
    <col min="5403" max="5403" width="11.08203125" style="446" customWidth="1" collapsed="1"/>
    <col min="5404" max="5404" width="8.58203125" style="446" customWidth="1" collapsed="1"/>
    <col min="5405" max="5405" width="7.58203125" style="446" customWidth="1" collapsed="1"/>
    <col min="5406" max="5406" width="11.75" style="446" customWidth="1" collapsed="1"/>
    <col min="5407" max="5632" width="9" style="446" collapsed="1"/>
    <col min="5633" max="5633" width="4" style="446" customWidth="1" collapsed="1"/>
    <col min="5634" max="5634" width="3.75" style="446" customWidth="1" collapsed="1"/>
    <col min="5635" max="5635" width="9.58203125" style="446" customWidth="1" collapsed="1"/>
    <col min="5636" max="5636" width="11.08203125" style="446" customWidth="1" collapsed="1"/>
    <col min="5637" max="5637" width="8" style="446" customWidth="1" collapsed="1"/>
    <col min="5638" max="5638" width="4.08203125" style="446" customWidth="1" collapsed="1"/>
    <col min="5639" max="5639" width="7.5" style="446" customWidth="1" collapsed="1"/>
    <col min="5640" max="5640" width="9.08203125" style="446" customWidth="1" collapsed="1"/>
    <col min="5641" max="5641" width="2" style="446" customWidth="1" collapsed="1"/>
    <col min="5642" max="5642" width="4.58203125" style="446" customWidth="1" collapsed="1"/>
    <col min="5643" max="5643" width="5.5" style="446" customWidth="1" collapsed="1"/>
    <col min="5644" max="5644" width="12" style="446" customWidth="1" collapsed="1"/>
    <col min="5645" max="5645" width="8" style="446" customWidth="1" collapsed="1"/>
    <col min="5646" max="5646" width="9" style="446" collapsed="1"/>
    <col min="5647" max="5647" width="10.25" style="446" customWidth="1" collapsed="1"/>
    <col min="5648" max="5648" width="12.08203125" style="446" customWidth="1" collapsed="1"/>
    <col min="5649" max="5649" width="4.08203125" style="446" customWidth="1" collapsed="1"/>
    <col min="5650" max="5650" width="8.58203125" style="446" customWidth="1" collapsed="1"/>
    <col min="5651" max="5651" width="11.08203125" style="446" customWidth="1" collapsed="1"/>
    <col min="5652" max="5652" width="7.5" style="446" customWidth="1" collapsed="1"/>
    <col min="5653" max="5653" width="4.5" style="446" customWidth="1" collapsed="1"/>
    <col min="5654" max="5654" width="7.5" style="446" customWidth="1" collapsed="1"/>
    <col min="5655" max="5655" width="11.25" style="446" customWidth="1" collapsed="1"/>
    <col min="5656" max="5656" width="2.25" style="446" customWidth="1" collapsed="1"/>
    <col min="5657" max="5657" width="3.75" style="446" customWidth="1" collapsed="1"/>
    <col min="5658" max="5658" width="4.25" style="446" customWidth="1" collapsed="1"/>
    <col min="5659" max="5659" width="11.08203125" style="446" customWidth="1" collapsed="1"/>
    <col min="5660" max="5660" width="8.58203125" style="446" customWidth="1" collapsed="1"/>
    <col min="5661" max="5661" width="7.58203125" style="446" customWidth="1" collapsed="1"/>
    <col min="5662" max="5662" width="11.75" style="446" customWidth="1" collapsed="1"/>
    <col min="5663" max="5888" width="9" style="446" collapsed="1"/>
    <col min="5889" max="5889" width="4" style="446" customWidth="1" collapsed="1"/>
    <col min="5890" max="5890" width="3.75" style="446" customWidth="1" collapsed="1"/>
    <col min="5891" max="5891" width="9.58203125" style="446" customWidth="1" collapsed="1"/>
    <col min="5892" max="5892" width="11.08203125" style="446" customWidth="1" collapsed="1"/>
    <col min="5893" max="5893" width="8" style="446" customWidth="1" collapsed="1"/>
    <col min="5894" max="5894" width="4.08203125" style="446" customWidth="1" collapsed="1"/>
    <col min="5895" max="5895" width="7.5" style="446" customWidth="1" collapsed="1"/>
    <col min="5896" max="5896" width="9.08203125" style="446" customWidth="1" collapsed="1"/>
    <col min="5897" max="5897" width="2" style="446" customWidth="1" collapsed="1"/>
    <col min="5898" max="5898" width="4.58203125" style="446" customWidth="1" collapsed="1"/>
    <col min="5899" max="5899" width="5.5" style="446" customWidth="1" collapsed="1"/>
    <col min="5900" max="5900" width="12" style="446" customWidth="1" collapsed="1"/>
    <col min="5901" max="5901" width="8" style="446" customWidth="1" collapsed="1"/>
    <col min="5902" max="5902" width="9" style="446" collapsed="1"/>
    <col min="5903" max="5903" width="10.25" style="446" customWidth="1" collapsed="1"/>
    <col min="5904" max="5904" width="12.08203125" style="446" customWidth="1" collapsed="1"/>
    <col min="5905" max="5905" width="4.08203125" style="446" customWidth="1" collapsed="1"/>
    <col min="5906" max="5906" width="8.58203125" style="446" customWidth="1" collapsed="1"/>
    <col min="5907" max="5907" width="11.08203125" style="446" customWidth="1" collapsed="1"/>
    <col min="5908" max="5908" width="7.5" style="446" customWidth="1" collapsed="1"/>
    <col min="5909" max="5909" width="4.5" style="446" customWidth="1" collapsed="1"/>
    <col min="5910" max="5910" width="7.5" style="446" customWidth="1" collapsed="1"/>
    <col min="5911" max="5911" width="11.25" style="446" customWidth="1" collapsed="1"/>
    <col min="5912" max="5912" width="2.25" style="446" customWidth="1" collapsed="1"/>
    <col min="5913" max="5913" width="3.75" style="446" customWidth="1" collapsed="1"/>
    <col min="5914" max="5914" width="4.25" style="446" customWidth="1" collapsed="1"/>
    <col min="5915" max="5915" width="11.08203125" style="446" customWidth="1" collapsed="1"/>
    <col min="5916" max="5916" width="8.58203125" style="446" customWidth="1" collapsed="1"/>
    <col min="5917" max="5917" width="7.58203125" style="446" customWidth="1" collapsed="1"/>
    <col min="5918" max="5918" width="11.75" style="446" customWidth="1" collapsed="1"/>
    <col min="5919" max="6144" width="9" style="446" collapsed="1"/>
    <col min="6145" max="6145" width="4" style="446" customWidth="1" collapsed="1"/>
    <col min="6146" max="6146" width="3.75" style="446" customWidth="1" collapsed="1"/>
    <col min="6147" max="6147" width="9.58203125" style="446" customWidth="1" collapsed="1"/>
    <col min="6148" max="6148" width="11.08203125" style="446" customWidth="1" collapsed="1"/>
    <col min="6149" max="6149" width="8" style="446" customWidth="1" collapsed="1"/>
    <col min="6150" max="6150" width="4.08203125" style="446" customWidth="1" collapsed="1"/>
    <col min="6151" max="6151" width="7.5" style="446" customWidth="1" collapsed="1"/>
    <col min="6152" max="6152" width="9.08203125" style="446" customWidth="1" collapsed="1"/>
    <col min="6153" max="6153" width="2" style="446" customWidth="1" collapsed="1"/>
    <col min="6154" max="6154" width="4.58203125" style="446" customWidth="1" collapsed="1"/>
    <col min="6155" max="6155" width="5.5" style="446" customWidth="1" collapsed="1"/>
    <col min="6156" max="6156" width="12" style="446" customWidth="1" collapsed="1"/>
    <col min="6157" max="6157" width="8" style="446" customWidth="1" collapsed="1"/>
    <col min="6158" max="6158" width="9" style="446" collapsed="1"/>
    <col min="6159" max="6159" width="10.25" style="446" customWidth="1" collapsed="1"/>
    <col min="6160" max="6160" width="12.08203125" style="446" customWidth="1" collapsed="1"/>
    <col min="6161" max="6161" width="4.08203125" style="446" customWidth="1" collapsed="1"/>
    <col min="6162" max="6162" width="8.58203125" style="446" customWidth="1" collapsed="1"/>
    <col min="6163" max="6163" width="11.08203125" style="446" customWidth="1" collapsed="1"/>
    <col min="6164" max="6164" width="7.5" style="446" customWidth="1" collapsed="1"/>
    <col min="6165" max="6165" width="4.5" style="446" customWidth="1" collapsed="1"/>
    <col min="6166" max="6166" width="7.5" style="446" customWidth="1" collapsed="1"/>
    <col min="6167" max="6167" width="11.25" style="446" customWidth="1" collapsed="1"/>
    <col min="6168" max="6168" width="2.25" style="446" customWidth="1" collapsed="1"/>
    <col min="6169" max="6169" width="3.75" style="446" customWidth="1" collapsed="1"/>
    <col min="6170" max="6170" width="4.25" style="446" customWidth="1" collapsed="1"/>
    <col min="6171" max="6171" width="11.08203125" style="446" customWidth="1" collapsed="1"/>
    <col min="6172" max="6172" width="8.58203125" style="446" customWidth="1" collapsed="1"/>
    <col min="6173" max="6173" width="7.58203125" style="446" customWidth="1" collapsed="1"/>
    <col min="6174" max="6174" width="11.75" style="446" customWidth="1" collapsed="1"/>
    <col min="6175" max="6400" width="9" style="446" collapsed="1"/>
    <col min="6401" max="6401" width="4" style="446" customWidth="1" collapsed="1"/>
    <col min="6402" max="6402" width="3.75" style="446" customWidth="1" collapsed="1"/>
    <col min="6403" max="6403" width="9.58203125" style="446" customWidth="1" collapsed="1"/>
    <col min="6404" max="6404" width="11.08203125" style="446" customWidth="1" collapsed="1"/>
    <col min="6405" max="6405" width="8" style="446" customWidth="1" collapsed="1"/>
    <col min="6406" max="6406" width="4.08203125" style="446" customWidth="1" collapsed="1"/>
    <col min="6407" max="6407" width="7.5" style="446" customWidth="1" collapsed="1"/>
    <col min="6408" max="6408" width="9.08203125" style="446" customWidth="1" collapsed="1"/>
    <col min="6409" max="6409" width="2" style="446" customWidth="1" collapsed="1"/>
    <col min="6410" max="6410" width="4.58203125" style="446" customWidth="1" collapsed="1"/>
    <col min="6411" max="6411" width="5.5" style="446" customWidth="1" collapsed="1"/>
    <col min="6412" max="6412" width="12" style="446" customWidth="1" collapsed="1"/>
    <col min="6413" max="6413" width="8" style="446" customWidth="1" collapsed="1"/>
    <col min="6414" max="6414" width="9" style="446" collapsed="1"/>
    <col min="6415" max="6415" width="10.25" style="446" customWidth="1" collapsed="1"/>
    <col min="6416" max="6416" width="12.08203125" style="446" customWidth="1" collapsed="1"/>
    <col min="6417" max="6417" width="4.08203125" style="446" customWidth="1" collapsed="1"/>
    <col min="6418" max="6418" width="8.58203125" style="446" customWidth="1" collapsed="1"/>
    <col min="6419" max="6419" width="11.08203125" style="446" customWidth="1" collapsed="1"/>
    <col min="6420" max="6420" width="7.5" style="446" customWidth="1" collapsed="1"/>
    <col min="6421" max="6421" width="4.5" style="446" customWidth="1" collapsed="1"/>
    <col min="6422" max="6422" width="7.5" style="446" customWidth="1" collapsed="1"/>
    <col min="6423" max="6423" width="11.25" style="446" customWidth="1" collapsed="1"/>
    <col min="6424" max="6424" width="2.25" style="446" customWidth="1" collapsed="1"/>
    <col min="6425" max="6425" width="3.75" style="446" customWidth="1" collapsed="1"/>
    <col min="6426" max="6426" width="4.25" style="446" customWidth="1" collapsed="1"/>
    <col min="6427" max="6427" width="11.08203125" style="446" customWidth="1" collapsed="1"/>
    <col min="6428" max="6428" width="8.58203125" style="446" customWidth="1" collapsed="1"/>
    <col min="6429" max="6429" width="7.58203125" style="446" customWidth="1" collapsed="1"/>
    <col min="6430" max="6430" width="11.75" style="446" customWidth="1" collapsed="1"/>
    <col min="6431" max="6656" width="9" style="446" collapsed="1"/>
    <col min="6657" max="6657" width="4" style="446" customWidth="1" collapsed="1"/>
    <col min="6658" max="6658" width="3.75" style="446" customWidth="1" collapsed="1"/>
    <col min="6659" max="6659" width="9.58203125" style="446" customWidth="1" collapsed="1"/>
    <col min="6660" max="6660" width="11.08203125" style="446" customWidth="1" collapsed="1"/>
    <col min="6661" max="6661" width="8" style="446" customWidth="1" collapsed="1"/>
    <col min="6662" max="6662" width="4.08203125" style="446" customWidth="1" collapsed="1"/>
    <col min="6663" max="6663" width="7.5" style="446" customWidth="1" collapsed="1"/>
    <col min="6664" max="6664" width="9.08203125" style="446" customWidth="1" collapsed="1"/>
    <col min="6665" max="6665" width="2" style="446" customWidth="1" collapsed="1"/>
    <col min="6666" max="6666" width="4.58203125" style="446" customWidth="1" collapsed="1"/>
    <col min="6667" max="6667" width="5.5" style="446" customWidth="1" collapsed="1"/>
    <col min="6668" max="6668" width="12" style="446" customWidth="1" collapsed="1"/>
    <col min="6669" max="6669" width="8" style="446" customWidth="1" collapsed="1"/>
    <col min="6670" max="6670" width="9" style="446" collapsed="1"/>
    <col min="6671" max="6671" width="10.25" style="446" customWidth="1" collapsed="1"/>
    <col min="6672" max="6672" width="12.08203125" style="446" customWidth="1" collapsed="1"/>
    <col min="6673" max="6673" width="4.08203125" style="446" customWidth="1" collapsed="1"/>
    <col min="6674" max="6674" width="8.58203125" style="446" customWidth="1" collapsed="1"/>
    <col min="6675" max="6675" width="11.08203125" style="446" customWidth="1" collapsed="1"/>
    <col min="6676" max="6676" width="7.5" style="446" customWidth="1" collapsed="1"/>
    <col min="6677" max="6677" width="4.5" style="446" customWidth="1" collapsed="1"/>
    <col min="6678" max="6678" width="7.5" style="446" customWidth="1" collapsed="1"/>
    <col min="6679" max="6679" width="11.25" style="446" customWidth="1" collapsed="1"/>
    <col min="6680" max="6680" width="2.25" style="446" customWidth="1" collapsed="1"/>
    <col min="6681" max="6681" width="3.75" style="446" customWidth="1" collapsed="1"/>
    <col min="6682" max="6682" width="4.25" style="446" customWidth="1" collapsed="1"/>
    <col min="6683" max="6683" width="11.08203125" style="446" customWidth="1" collapsed="1"/>
    <col min="6684" max="6684" width="8.58203125" style="446" customWidth="1" collapsed="1"/>
    <col min="6685" max="6685" width="7.58203125" style="446" customWidth="1" collapsed="1"/>
    <col min="6686" max="6686" width="11.75" style="446" customWidth="1" collapsed="1"/>
    <col min="6687" max="6912" width="9" style="446" collapsed="1"/>
    <col min="6913" max="6913" width="4" style="446" customWidth="1" collapsed="1"/>
    <col min="6914" max="6914" width="3.75" style="446" customWidth="1" collapsed="1"/>
    <col min="6915" max="6915" width="9.58203125" style="446" customWidth="1" collapsed="1"/>
    <col min="6916" max="6916" width="11.08203125" style="446" customWidth="1" collapsed="1"/>
    <col min="6917" max="6917" width="8" style="446" customWidth="1" collapsed="1"/>
    <col min="6918" max="6918" width="4.08203125" style="446" customWidth="1" collapsed="1"/>
    <col min="6919" max="6919" width="7.5" style="446" customWidth="1" collapsed="1"/>
    <col min="6920" max="6920" width="9.08203125" style="446" customWidth="1" collapsed="1"/>
    <col min="6921" max="6921" width="2" style="446" customWidth="1" collapsed="1"/>
    <col min="6922" max="6922" width="4.58203125" style="446" customWidth="1" collapsed="1"/>
    <col min="6923" max="6923" width="5.5" style="446" customWidth="1" collapsed="1"/>
    <col min="6924" max="6924" width="12" style="446" customWidth="1" collapsed="1"/>
    <col min="6925" max="6925" width="8" style="446" customWidth="1" collapsed="1"/>
    <col min="6926" max="6926" width="9" style="446" collapsed="1"/>
    <col min="6927" max="6927" width="10.25" style="446" customWidth="1" collapsed="1"/>
    <col min="6928" max="6928" width="12.08203125" style="446" customWidth="1" collapsed="1"/>
    <col min="6929" max="6929" width="4.08203125" style="446" customWidth="1" collapsed="1"/>
    <col min="6930" max="6930" width="8.58203125" style="446" customWidth="1" collapsed="1"/>
    <col min="6931" max="6931" width="11.08203125" style="446" customWidth="1" collapsed="1"/>
    <col min="6932" max="6932" width="7.5" style="446" customWidth="1" collapsed="1"/>
    <col min="6933" max="6933" width="4.5" style="446" customWidth="1" collapsed="1"/>
    <col min="6934" max="6934" width="7.5" style="446" customWidth="1" collapsed="1"/>
    <col min="6935" max="6935" width="11.25" style="446" customWidth="1" collapsed="1"/>
    <col min="6936" max="6936" width="2.25" style="446" customWidth="1" collapsed="1"/>
    <col min="6937" max="6937" width="3.75" style="446" customWidth="1" collapsed="1"/>
    <col min="6938" max="6938" width="4.25" style="446" customWidth="1" collapsed="1"/>
    <col min="6939" max="6939" width="11.08203125" style="446" customWidth="1" collapsed="1"/>
    <col min="6940" max="6940" width="8.58203125" style="446" customWidth="1" collapsed="1"/>
    <col min="6941" max="6941" width="7.58203125" style="446" customWidth="1" collapsed="1"/>
    <col min="6942" max="6942" width="11.75" style="446" customWidth="1" collapsed="1"/>
    <col min="6943" max="7168" width="9" style="446" collapsed="1"/>
    <col min="7169" max="7169" width="4" style="446" customWidth="1" collapsed="1"/>
    <col min="7170" max="7170" width="3.75" style="446" customWidth="1" collapsed="1"/>
    <col min="7171" max="7171" width="9.58203125" style="446" customWidth="1" collapsed="1"/>
    <col min="7172" max="7172" width="11.08203125" style="446" customWidth="1" collapsed="1"/>
    <col min="7173" max="7173" width="8" style="446" customWidth="1" collapsed="1"/>
    <col min="7174" max="7174" width="4.08203125" style="446" customWidth="1" collapsed="1"/>
    <col min="7175" max="7175" width="7.5" style="446" customWidth="1" collapsed="1"/>
    <col min="7176" max="7176" width="9.08203125" style="446" customWidth="1" collapsed="1"/>
    <col min="7177" max="7177" width="2" style="446" customWidth="1" collapsed="1"/>
    <col min="7178" max="7178" width="4.58203125" style="446" customWidth="1" collapsed="1"/>
    <col min="7179" max="7179" width="5.5" style="446" customWidth="1" collapsed="1"/>
    <col min="7180" max="7180" width="12" style="446" customWidth="1" collapsed="1"/>
    <col min="7181" max="7181" width="8" style="446" customWidth="1" collapsed="1"/>
    <col min="7182" max="7182" width="9" style="446" collapsed="1"/>
    <col min="7183" max="7183" width="10.25" style="446" customWidth="1" collapsed="1"/>
    <col min="7184" max="7184" width="12.08203125" style="446" customWidth="1" collapsed="1"/>
    <col min="7185" max="7185" width="4.08203125" style="446" customWidth="1" collapsed="1"/>
    <col min="7186" max="7186" width="8.58203125" style="446" customWidth="1" collapsed="1"/>
    <col min="7187" max="7187" width="11.08203125" style="446" customWidth="1" collapsed="1"/>
    <col min="7188" max="7188" width="7.5" style="446" customWidth="1" collapsed="1"/>
    <col min="7189" max="7189" width="4.5" style="446" customWidth="1" collapsed="1"/>
    <col min="7190" max="7190" width="7.5" style="446" customWidth="1" collapsed="1"/>
    <col min="7191" max="7191" width="11.25" style="446" customWidth="1" collapsed="1"/>
    <col min="7192" max="7192" width="2.25" style="446" customWidth="1" collapsed="1"/>
    <col min="7193" max="7193" width="3.75" style="446" customWidth="1" collapsed="1"/>
    <col min="7194" max="7194" width="4.25" style="446" customWidth="1" collapsed="1"/>
    <col min="7195" max="7195" width="11.08203125" style="446" customWidth="1" collapsed="1"/>
    <col min="7196" max="7196" width="8.58203125" style="446" customWidth="1" collapsed="1"/>
    <col min="7197" max="7197" width="7.58203125" style="446" customWidth="1" collapsed="1"/>
    <col min="7198" max="7198" width="11.75" style="446" customWidth="1" collapsed="1"/>
    <col min="7199" max="7424" width="9" style="446" collapsed="1"/>
    <col min="7425" max="7425" width="4" style="446" customWidth="1" collapsed="1"/>
    <col min="7426" max="7426" width="3.75" style="446" customWidth="1" collapsed="1"/>
    <col min="7427" max="7427" width="9.58203125" style="446" customWidth="1" collapsed="1"/>
    <col min="7428" max="7428" width="11.08203125" style="446" customWidth="1" collapsed="1"/>
    <col min="7429" max="7429" width="8" style="446" customWidth="1" collapsed="1"/>
    <col min="7430" max="7430" width="4.08203125" style="446" customWidth="1" collapsed="1"/>
    <col min="7431" max="7431" width="7.5" style="446" customWidth="1" collapsed="1"/>
    <col min="7432" max="7432" width="9.08203125" style="446" customWidth="1" collapsed="1"/>
    <col min="7433" max="7433" width="2" style="446" customWidth="1" collapsed="1"/>
    <col min="7434" max="7434" width="4.58203125" style="446" customWidth="1" collapsed="1"/>
    <col min="7435" max="7435" width="5.5" style="446" customWidth="1" collapsed="1"/>
    <col min="7436" max="7436" width="12" style="446" customWidth="1" collapsed="1"/>
    <col min="7437" max="7437" width="8" style="446" customWidth="1" collapsed="1"/>
    <col min="7438" max="7438" width="9" style="446" collapsed="1"/>
    <col min="7439" max="7439" width="10.25" style="446" customWidth="1" collapsed="1"/>
    <col min="7440" max="7440" width="12.08203125" style="446" customWidth="1" collapsed="1"/>
    <col min="7441" max="7441" width="4.08203125" style="446" customWidth="1" collapsed="1"/>
    <col min="7442" max="7442" width="8.58203125" style="446" customWidth="1" collapsed="1"/>
    <col min="7443" max="7443" width="11.08203125" style="446" customWidth="1" collapsed="1"/>
    <col min="7444" max="7444" width="7.5" style="446" customWidth="1" collapsed="1"/>
    <col min="7445" max="7445" width="4.5" style="446" customWidth="1" collapsed="1"/>
    <col min="7446" max="7446" width="7.5" style="446" customWidth="1" collapsed="1"/>
    <col min="7447" max="7447" width="11.25" style="446" customWidth="1" collapsed="1"/>
    <col min="7448" max="7448" width="2.25" style="446" customWidth="1" collapsed="1"/>
    <col min="7449" max="7449" width="3.75" style="446" customWidth="1" collapsed="1"/>
    <col min="7450" max="7450" width="4.25" style="446" customWidth="1" collapsed="1"/>
    <col min="7451" max="7451" width="11.08203125" style="446" customWidth="1" collapsed="1"/>
    <col min="7452" max="7452" width="8.58203125" style="446" customWidth="1" collapsed="1"/>
    <col min="7453" max="7453" width="7.58203125" style="446" customWidth="1" collapsed="1"/>
    <col min="7454" max="7454" width="11.75" style="446" customWidth="1" collapsed="1"/>
    <col min="7455" max="7680" width="9" style="446" collapsed="1"/>
    <col min="7681" max="7681" width="4" style="446" customWidth="1" collapsed="1"/>
    <col min="7682" max="7682" width="3.75" style="446" customWidth="1" collapsed="1"/>
    <col min="7683" max="7683" width="9.58203125" style="446" customWidth="1" collapsed="1"/>
    <col min="7684" max="7684" width="11.08203125" style="446" customWidth="1" collapsed="1"/>
    <col min="7685" max="7685" width="8" style="446" customWidth="1" collapsed="1"/>
    <col min="7686" max="7686" width="4.08203125" style="446" customWidth="1" collapsed="1"/>
    <col min="7687" max="7687" width="7.5" style="446" customWidth="1" collapsed="1"/>
    <col min="7688" max="7688" width="9.08203125" style="446" customWidth="1" collapsed="1"/>
    <col min="7689" max="7689" width="2" style="446" customWidth="1" collapsed="1"/>
    <col min="7690" max="7690" width="4.58203125" style="446" customWidth="1" collapsed="1"/>
    <col min="7691" max="7691" width="5.5" style="446" customWidth="1" collapsed="1"/>
    <col min="7692" max="7692" width="12" style="446" customWidth="1" collapsed="1"/>
    <col min="7693" max="7693" width="8" style="446" customWidth="1" collapsed="1"/>
    <col min="7694" max="7694" width="9" style="446" collapsed="1"/>
    <col min="7695" max="7695" width="10.25" style="446" customWidth="1" collapsed="1"/>
    <col min="7696" max="7696" width="12.08203125" style="446" customWidth="1" collapsed="1"/>
    <col min="7697" max="7697" width="4.08203125" style="446" customWidth="1" collapsed="1"/>
    <col min="7698" max="7698" width="8.58203125" style="446" customWidth="1" collapsed="1"/>
    <col min="7699" max="7699" width="11.08203125" style="446" customWidth="1" collapsed="1"/>
    <col min="7700" max="7700" width="7.5" style="446" customWidth="1" collapsed="1"/>
    <col min="7701" max="7701" width="4.5" style="446" customWidth="1" collapsed="1"/>
    <col min="7702" max="7702" width="7.5" style="446" customWidth="1" collapsed="1"/>
    <col min="7703" max="7703" width="11.25" style="446" customWidth="1" collapsed="1"/>
    <col min="7704" max="7704" width="2.25" style="446" customWidth="1" collapsed="1"/>
    <col min="7705" max="7705" width="3.75" style="446" customWidth="1" collapsed="1"/>
    <col min="7706" max="7706" width="4.25" style="446" customWidth="1" collapsed="1"/>
    <col min="7707" max="7707" width="11.08203125" style="446" customWidth="1" collapsed="1"/>
    <col min="7708" max="7708" width="8.58203125" style="446" customWidth="1" collapsed="1"/>
    <col min="7709" max="7709" width="7.58203125" style="446" customWidth="1" collapsed="1"/>
    <col min="7710" max="7710" width="11.75" style="446" customWidth="1" collapsed="1"/>
    <col min="7711" max="7936" width="9" style="446" collapsed="1"/>
    <col min="7937" max="7937" width="4" style="446" customWidth="1" collapsed="1"/>
    <col min="7938" max="7938" width="3.75" style="446" customWidth="1" collapsed="1"/>
    <col min="7939" max="7939" width="9.58203125" style="446" customWidth="1" collapsed="1"/>
    <col min="7940" max="7940" width="11.08203125" style="446" customWidth="1" collapsed="1"/>
    <col min="7941" max="7941" width="8" style="446" customWidth="1" collapsed="1"/>
    <col min="7942" max="7942" width="4.08203125" style="446" customWidth="1" collapsed="1"/>
    <col min="7943" max="7943" width="7.5" style="446" customWidth="1" collapsed="1"/>
    <col min="7944" max="7944" width="9.08203125" style="446" customWidth="1" collapsed="1"/>
    <col min="7945" max="7945" width="2" style="446" customWidth="1" collapsed="1"/>
    <col min="7946" max="7946" width="4.58203125" style="446" customWidth="1" collapsed="1"/>
    <col min="7947" max="7947" width="5.5" style="446" customWidth="1" collapsed="1"/>
    <col min="7948" max="7948" width="12" style="446" customWidth="1" collapsed="1"/>
    <col min="7949" max="7949" width="8" style="446" customWidth="1" collapsed="1"/>
    <col min="7950" max="7950" width="9" style="446" collapsed="1"/>
    <col min="7951" max="7951" width="10.25" style="446" customWidth="1" collapsed="1"/>
    <col min="7952" max="7952" width="12.08203125" style="446" customWidth="1" collapsed="1"/>
    <col min="7953" max="7953" width="4.08203125" style="446" customWidth="1" collapsed="1"/>
    <col min="7954" max="7954" width="8.58203125" style="446" customWidth="1" collapsed="1"/>
    <col min="7955" max="7955" width="11.08203125" style="446" customWidth="1" collapsed="1"/>
    <col min="7956" max="7956" width="7.5" style="446" customWidth="1" collapsed="1"/>
    <col min="7957" max="7957" width="4.5" style="446" customWidth="1" collapsed="1"/>
    <col min="7958" max="7958" width="7.5" style="446" customWidth="1" collapsed="1"/>
    <col min="7959" max="7959" width="11.25" style="446" customWidth="1" collapsed="1"/>
    <col min="7960" max="7960" width="2.25" style="446" customWidth="1" collapsed="1"/>
    <col min="7961" max="7961" width="3.75" style="446" customWidth="1" collapsed="1"/>
    <col min="7962" max="7962" width="4.25" style="446" customWidth="1" collapsed="1"/>
    <col min="7963" max="7963" width="11.08203125" style="446" customWidth="1" collapsed="1"/>
    <col min="7964" max="7964" width="8.58203125" style="446" customWidth="1" collapsed="1"/>
    <col min="7965" max="7965" width="7.58203125" style="446" customWidth="1" collapsed="1"/>
    <col min="7966" max="7966" width="11.75" style="446" customWidth="1" collapsed="1"/>
    <col min="7967" max="8192" width="9" style="446" collapsed="1"/>
    <col min="8193" max="8193" width="4" style="446" customWidth="1" collapsed="1"/>
    <col min="8194" max="8194" width="3.75" style="446" customWidth="1" collapsed="1"/>
    <col min="8195" max="8195" width="9.58203125" style="446" customWidth="1" collapsed="1"/>
    <col min="8196" max="8196" width="11.08203125" style="446" customWidth="1" collapsed="1"/>
    <col min="8197" max="8197" width="8" style="446" customWidth="1" collapsed="1"/>
    <col min="8198" max="8198" width="4.08203125" style="446" customWidth="1" collapsed="1"/>
    <col min="8199" max="8199" width="7.5" style="446" customWidth="1" collapsed="1"/>
    <col min="8200" max="8200" width="9.08203125" style="446" customWidth="1" collapsed="1"/>
    <col min="8201" max="8201" width="2" style="446" customWidth="1" collapsed="1"/>
    <col min="8202" max="8202" width="4.58203125" style="446" customWidth="1" collapsed="1"/>
    <col min="8203" max="8203" width="5.5" style="446" customWidth="1" collapsed="1"/>
    <col min="8204" max="8204" width="12" style="446" customWidth="1" collapsed="1"/>
    <col min="8205" max="8205" width="8" style="446" customWidth="1" collapsed="1"/>
    <col min="8206" max="8206" width="9" style="446" collapsed="1"/>
    <col min="8207" max="8207" width="10.25" style="446" customWidth="1" collapsed="1"/>
    <col min="8208" max="8208" width="12.08203125" style="446" customWidth="1" collapsed="1"/>
    <col min="8209" max="8209" width="4.08203125" style="446" customWidth="1" collapsed="1"/>
    <col min="8210" max="8210" width="8.58203125" style="446" customWidth="1" collapsed="1"/>
    <col min="8211" max="8211" width="11.08203125" style="446" customWidth="1" collapsed="1"/>
    <col min="8212" max="8212" width="7.5" style="446" customWidth="1" collapsed="1"/>
    <col min="8213" max="8213" width="4.5" style="446" customWidth="1" collapsed="1"/>
    <col min="8214" max="8214" width="7.5" style="446" customWidth="1" collapsed="1"/>
    <col min="8215" max="8215" width="11.25" style="446" customWidth="1" collapsed="1"/>
    <col min="8216" max="8216" width="2.25" style="446" customWidth="1" collapsed="1"/>
    <col min="8217" max="8217" width="3.75" style="446" customWidth="1" collapsed="1"/>
    <col min="8218" max="8218" width="4.25" style="446" customWidth="1" collapsed="1"/>
    <col min="8219" max="8219" width="11.08203125" style="446" customWidth="1" collapsed="1"/>
    <col min="8220" max="8220" width="8.58203125" style="446" customWidth="1" collapsed="1"/>
    <col min="8221" max="8221" width="7.58203125" style="446" customWidth="1" collapsed="1"/>
    <col min="8222" max="8222" width="11.75" style="446" customWidth="1" collapsed="1"/>
    <col min="8223" max="8448" width="9" style="446" collapsed="1"/>
    <col min="8449" max="8449" width="4" style="446" customWidth="1" collapsed="1"/>
    <col min="8450" max="8450" width="3.75" style="446" customWidth="1" collapsed="1"/>
    <col min="8451" max="8451" width="9.58203125" style="446" customWidth="1" collapsed="1"/>
    <col min="8452" max="8452" width="11.08203125" style="446" customWidth="1" collapsed="1"/>
    <col min="8453" max="8453" width="8" style="446" customWidth="1" collapsed="1"/>
    <col min="8454" max="8454" width="4.08203125" style="446" customWidth="1" collapsed="1"/>
    <col min="8455" max="8455" width="7.5" style="446" customWidth="1" collapsed="1"/>
    <col min="8456" max="8456" width="9.08203125" style="446" customWidth="1" collapsed="1"/>
    <col min="8457" max="8457" width="2" style="446" customWidth="1" collapsed="1"/>
    <col min="8458" max="8458" width="4.58203125" style="446" customWidth="1" collapsed="1"/>
    <col min="8459" max="8459" width="5.5" style="446" customWidth="1" collapsed="1"/>
    <col min="8460" max="8460" width="12" style="446" customWidth="1" collapsed="1"/>
    <col min="8461" max="8461" width="8" style="446" customWidth="1" collapsed="1"/>
    <col min="8462" max="8462" width="9" style="446" collapsed="1"/>
    <col min="8463" max="8463" width="10.25" style="446" customWidth="1" collapsed="1"/>
    <col min="8464" max="8464" width="12.08203125" style="446" customWidth="1" collapsed="1"/>
    <col min="8465" max="8465" width="4.08203125" style="446" customWidth="1" collapsed="1"/>
    <col min="8466" max="8466" width="8.58203125" style="446" customWidth="1" collapsed="1"/>
    <col min="8467" max="8467" width="11.08203125" style="446" customWidth="1" collapsed="1"/>
    <col min="8468" max="8468" width="7.5" style="446" customWidth="1" collapsed="1"/>
    <col min="8469" max="8469" width="4.5" style="446" customWidth="1" collapsed="1"/>
    <col min="8470" max="8470" width="7.5" style="446" customWidth="1" collapsed="1"/>
    <col min="8471" max="8471" width="11.25" style="446" customWidth="1" collapsed="1"/>
    <col min="8472" max="8472" width="2.25" style="446" customWidth="1" collapsed="1"/>
    <col min="8473" max="8473" width="3.75" style="446" customWidth="1" collapsed="1"/>
    <col min="8474" max="8474" width="4.25" style="446" customWidth="1" collapsed="1"/>
    <col min="8475" max="8475" width="11.08203125" style="446" customWidth="1" collapsed="1"/>
    <col min="8476" max="8476" width="8.58203125" style="446" customWidth="1" collapsed="1"/>
    <col min="8477" max="8477" width="7.58203125" style="446" customWidth="1" collapsed="1"/>
    <col min="8478" max="8478" width="11.75" style="446" customWidth="1" collapsed="1"/>
    <col min="8479" max="8704" width="9" style="446" collapsed="1"/>
    <col min="8705" max="8705" width="4" style="446" customWidth="1" collapsed="1"/>
    <col min="8706" max="8706" width="3.75" style="446" customWidth="1" collapsed="1"/>
    <col min="8707" max="8707" width="9.58203125" style="446" customWidth="1" collapsed="1"/>
    <col min="8708" max="8708" width="11.08203125" style="446" customWidth="1" collapsed="1"/>
    <col min="8709" max="8709" width="8" style="446" customWidth="1" collapsed="1"/>
    <col min="8710" max="8710" width="4.08203125" style="446" customWidth="1" collapsed="1"/>
    <col min="8711" max="8711" width="7.5" style="446" customWidth="1" collapsed="1"/>
    <col min="8712" max="8712" width="9.08203125" style="446" customWidth="1" collapsed="1"/>
    <col min="8713" max="8713" width="2" style="446" customWidth="1" collapsed="1"/>
    <col min="8714" max="8714" width="4.58203125" style="446" customWidth="1" collapsed="1"/>
    <col min="8715" max="8715" width="5.5" style="446" customWidth="1" collapsed="1"/>
    <col min="8716" max="8716" width="12" style="446" customWidth="1" collapsed="1"/>
    <col min="8717" max="8717" width="8" style="446" customWidth="1" collapsed="1"/>
    <col min="8718" max="8718" width="9" style="446" collapsed="1"/>
    <col min="8719" max="8719" width="10.25" style="446" customWidth="1" collapsed="1"/>
    <col min="8720" max="8720" width="12.08203125" style="446" customWidth="1" collapsed="1"/>
    <col min="8721" max="8721" width="4.08203125" style="446" customWidth="1" collapsed="1"/>
    <col min="8722" max="8722" width="8.58203125" style="446" customWidth="1" collapsed="1"/>
    <col min="8723" max="8723" width="11.08203125" style="446" customWidth="1" collapsed="1"/>
    <col min="8724" max="8724" width="7.5" style="446" customWidth="1" collapsed="1"/>
    <col min="8725" max="8725" width="4.5" style="446" customWidth="1" collapsed="1"/>
    <col min="8726" max="8726" width="7.5" style="446" customWidth="1" collapsed="1"/>
    <col min="8727" max="8727" width="11.25" style="446" customWidth="1" collapsed="1"/>
    <col min="8728" max="8728" width="2.25" style="446" customWidth="1" collapsed="1"/>
    <col min="8729" max="8729" width="3.75" style="446" customWidth="1" collapsed="1"/>
    <col min="8730" max="8730" width="4.25" style="446" customWidth="1" collapsed="1"/>
    <col min="8731" max="8731" width="11.08203125" style="446" customWidth="1" collapsed="1"/>
    <col min="8732" max="8732" width="8.58203125" style="446" customWidth="1" collapsed="1"/>
    <col min="8733" max="8733" width="7.58203125" style="446" customWidth="1" collapsed="1"/>
    <col min="8734" max="8734" width="11.75" style="446" customWidth="1" collapsed="1"/>
    <col min="8735" max="8960" width="9" style="446" collapsed="1"/>
    <col min="8961" max="8961" width="4" style="446" customWidth="1" collapsed="1"/>
    <col min="8962" max="8962" width="3.75" style="446" customWidth="1" collapsed="1"/>
    <col min="8963" max="8963" width="9.58203125" style="446" customWidth="1" collapsed="1"/>
    <col min="8964" max="8964" width="11.08203125" style="446" customWidth="1" collapsed="1"/>
    <col min="8965" max="8965" width="8" style="446" customWidth="1" collapsed="1"/>
    <col min="8966" max="8966" width="4.08203125" style="446" customWidth="1" collapsed="1"/>
    <col min="8967" max="8967" width="7.5" style="446" customWidth="1" collapsed="1"/>
    <col min="8968" max="8968" width="9.08203125" style="446" customWidth="1" collapsed="1"/>
    <col min="8969" max="8969" width="2" style="446" customWidth="1" collapsed="1"/>
    <col min="8970" max="8970" width="4.58203125" style="446" customWidth="1" collapsed="1"/>
    <col min="8971" max="8971" width="5.5" style="446" customWidth="1" collapsed="1"/>
    <col min="8972" max="8972" width="12" style="446" customWidth="1" collapsed="1"/>
    <col min="8973" max="8973" width="8" style="446" customWidth="1" collapsed="1"/>
    <col min="8974" max="8974" width="9" style="446" collapsed="1"/>
    <col min="8975" max="8975" width="10.25" style="446" customWidth="1" collapsed="1"/>
    <col min="8976" max="8976" width="12.08203125" style="446" customWidth="1" collapsed="1"/>
    <col min="8977" max="8977" width="4.08203125" style="446" customWidth="1" collapsed="1"/>
    <col min="8978" max="8978" width="8.58203125" style="446" customWidth="1" collapsed="1"/>
    <col min="8979" max="8979" width="11.08203125" style="446" customWidth="1" collapsed="1"/>
    <col min="8980" max="8980" width="7.5" style="446" customWidth="1" collapsed="1"/>
    <col min="8981" max="8981" width="4.5" style="446" customWidth="1" collapsed="1"/>
    <col min="8982" max="8982" width="7.5" style="446" customWidth="1" collapsed="1"/>
    <col min="8983" max="8983" width="11.25" style="446" customWidth="1" collapsed="1"/>
    <col min="8984" max="8984" width="2.25" style="446" customWidth="1" collapsed="1"/>
    <col min="8985" max="8985" width="3.75" style="446" customWidth="1" collapsed="1"/>
    <col min="8986" max="8986" width="4.25" style="446" customWidth="1" collapsed="1"/>
    <col min="8987" max="8987" width="11.08203125" style="446" customWidth="1" collapsed="1"/>
    <col min="8988" max="8988" width="8.58203125" style="446" customWidth="1" collapsed="1"/>
    <col min="8989" max="8989" width="7.58203125" style="446" customWidth="1" collapsed="1"/>
    <col min="8990" max="8990" width="11.75" style="446" customWidth="1" collapsed="1"/>
    <col min="8991" max="9216" width="9" style="446" collapsed="1"/>
    <col min="9217" max="9217" width="4" style="446" customWidth="1" collapsed="1"/>
    <col min="9218" max="9218" width="3.75" style="446" customWidth="1" collapsed="1"/>
    <col min="9219" max="9219" width="9.58203125" style="446" customWidth="1" collapsed="1"/>
    <col min="9220" max="9220" width="11.08203125" style="446" customWidth="1" collapsed="1"/>
    <col min="9221" max="9221" width="8" style="446" customWidth="1" collapsed="1"/>
    <col min="9222" max="9222" width="4.08203125" style="446" customWidth="1" collapsed="1"/>
    <col min="9223" max="9223" width="7.5" style="446" customWidth="1" collapsed="1"/>
    <col min="9224" max="9224" width="9.08203125" style="446" customWidth="1" collapsed="1"/>
    <col min="9225" max="9225" width="2" style="446" customWidth="1" collapsed="1"/>
    <col min="9226" max="9226" width="4.58203125" style="446" customWidth="1" collapsed="1"/>
    <col min="9227" max="9227" width="5.5" style="446" customWidth="1" collapsed="1"/>
    <col min="9228" max="9228" width="12" style="446" customWidth="1" collapsed="1"/>
    <col min="9229" max="9229" width="8" style="446" customWidth="1" collapsed="1"/>
    <col min="9230" max="9230" width="9" style="446" collapsed="1"/>
    <col min="9231" max="9231" width="10.25" style="446" customWidth="1" collapsed="1"/>
    <col min="9232" max="9232" width="12.08203125" style="446" customWidth="1" collapsed="1"/>
    <col min="9233" max="9233" width="4.08203125" style="446" customWidth="1" collapsed="1"/>
    <col min="9234" max="9234" width="8.58203125" style="446" customWidth="1" collapsed="1"/>
    <col min="9235" max="9235" width="11.08203125" style="446" customWidth="1" collapsed="1"/>
    <col min="9236" max="9236" width="7.5" style="446" customWidth="1" collapsed="1"/>
    <col min="9237" max="9237" width="4.5" style="446" customWidth="1" collapsed="1"/>
    <col min="9238" max="9238" width="7.5" style="446" customWidth="1" collapsed="1"/>
    <col min="9239" max="9239" width="11.25" style="446" customWidth="1" collapsed="1"/>
    <col min="9240" max="9240" width="2.25" style="446" customWidth="1" collapsed="1"/>
    <col min="9241" max="9241" width="3.75" style="446" customWidth="1" collapsed="1"/>
    <col min="9242" max="9242" width="4.25" style="446" customWidth="1" collapsed="1"/>
    <col min="9243" max="9243" width="11.08203125" style="446" customWidth="1" collapsed="1"/>
    <col min="9244" max="9244" width="8.58203125" style="446" customWidth="1" collapsed="1"/>
    <col min="9245" max="9245" width="7.58203125" style="446" customWidth="1" collapsed="1"/>
    <col min="9246" max="9246" width="11.75" style="446" customWidth="1" collapsed="1"/>
    <col min="9247" max="9472" width="9" style="446" collapsed="1"/>
    <col min="9473" max="9473" width="4" style="446" customWidth="1" collapsed="1"/>
    <col min="9474" max="9474" width="3.75" style="446" customWidth="1" collapsed="1"/>
    <col min="9475" max="9475" width="9.58203125" style="446" customWidth="1" collapsed="1"/>
    <col min="9476" max="9476" width="11.08203125" style="446" customWidth="1" collapsed="1"/>
    <col min="9477" max="9477" width="8" style="446" customWidth="1" collapsed="1"/>
    <col min="9478" max="9478" width="4.08203125" style="446" customWidth="1" collapsed="1"/>
    <col min="9479" max="9479" width="7.5" style="446" customWidth="1" collapsed="1"/>
    <col min="9480" max="9480" width="9.08203125" style="446" customWidth="1" collapsed="1"/>
    <col min="9481" max="9481" width="2" style="446" customWidth="1" collapsed="1"/>
    <col min="9482" max="9482" width="4.58203125" style="446" customWidth="1" collapsed="1"/>
    <col min="9483" max="9483" width="5.5" style="446" customWidth="1" collapsed="1"/>
    <col min="9484" max="9484" width="12" style="446" customWidth="1" collapsed="1"/>
    <col min="9485" max="9485" width="8" style="446" customWidth="1" collapsed="1"/>
    <col min="9486" max="9486" width="9" style="446" collapsed="1"/>
    <col min="9487" max="9487" width="10.25" style="446" customWidth="1" collapsed="1"/>
    <col min="9488" max="9488" width="12.08203125" style="446" customWidth="1" collapsed="1"/>
    <col min="9489" max="9489" width="4.08203125" style="446" customWidth="1" collapsed="1"/>
    <col min="9490" max="9490" width="8.58203125" style="446" customWidth="1" collapsed="1"/>
    <col min="9491" max="9491" width="11.08203125" style="446" customWidth="1" collapsed="1"/>
    <col min="9492" max="9492" width="7.5" style="446" customWidth="1" collapsed="1"/>
    <col min="9493" max="9493" width="4.5" style="446" customWidth="1" collapsed="1"/>
    <col min="9494" max="9494" width="7.5" style="446" customWidth="1" collapsed="1"/>
    <col min="9495" max="9495" width="11.25" style="446" customWidth="1" collapsed="1"/>
    <col min="9496" max="9496" width="2.25" style="446" customWidth="1" collapsed="1"/>
    <col min="9497" max="9497" width="3.75" style="446" customWidth="1" collapsed="1"/>
    <col min="9498" max="9498" width="4.25" style="446" customWidth="1" collapsed="1"/>
    <col min="9499" max="9499" width="11.08203125" style="446" customWidth="1" collapsed="1"/>
    <col min="9500" max="9500" width="8.58203125" style="446" customWidth="1" collapsed="1"/>
    <col min="9501" max="9501" width="7.58203125" style="446" customWidth="1" collapsed="1"/>
    <col min="9502" max="9502" width="11.75" style="446" customWidth="1" collapsed="1"/>
    <col min="9503" max="9728" width="9" style="446" collapsed="1"/>
    <col min="9729" max="9729" width="4" style="446" customWidth="1" collapsed="1"/>
    <col min="9730" max="9730" width="3.75" style="446" customWidth="1" collapsed="1"/>
    <col min="9731" max="9731" width="9.58203125" style="446" customWidth="1" collapsed="1"/>
    <col min="9732" max="9732" width="11.08203125" style="446" customWidth="1" collapsed="1"/>
    <col min="9733" max="9733" width="8" style="446" customWidth="1" collapsed="1"/>
    <col min="9734" max="9734" width="4.08203125" style="446" customWidth="1" collapsed="1"/>
    <col min="9735" max="9735" width="7.5" style="446" customWidth="1" collapsed="1"/>
    <col min="9736" max="9736" width="9.08203125" style="446" customWidth="1" collapsed="1"/>
    <col min="9737" max="9737" width="2" style="446" customWidth="1" collapsed="1"/>
    <col min="9738" max="9738" width="4.58203125" style="446" customWidth="1" collapsed="1"/>
    <col min="9739" max="9739" width="5.5" style="446" customWidth="1" collapsed="1"/>
    <col min="9740" max="9740" width="12" style="446" customWidth="1" collapsed="1"/>
    <col min="9741" max="9741" width="8" style="446" customWidth="1" collapsed="1"/>
    <col min="9742" max="9742" width="9" style="446" collapsed="1"/>
    <col min="9743" max="9743" width="10.25" style="446" customWidth="1" collapsed="1"/>
    <col min="9744" max="9744" width="12.08203125" style="446" customWidth="1" collapsed="1"/>
    <col min="9745" max="9745" width="4.08203125" style="446" customWidth="1" collapsed="1"/>
    <col min="9746" max="9746" width="8.58203125" style="446" customWidth="1" collapsed="1"/>
    <col min="9747" max="9747" width="11.08203125" style="446" customWidth="1" collapsed="1"/>
    <col min="9748" max="9748" width="7.5" style="446" customWidth="1" collapsed="1"/>
    <col min="9749" max="9749" width="4.5" style="446" customWidth="1" collapsed="1"/>
    <col min="9750" max="9750" width="7.5" style="446" customWidth="1" collapsed="1"/>
    <col min="9751" max="9751" width="11.25" style="446" customWidth="1" collapsed="1"/>
    <col min="9752" max="9752" width="2.25" style="446" customWidth="1" collapsed="1"/>
    <col min="9753" max="9753" width="3.75" style="446" customWidth="1" collapsed="1"/>
    <col min="9754" max="9754" width="4.25" style="446" customWidth="1" collapsed="1"/>
    <col min="9755" max="9755" width="11.08203125" style="446" customWidth="1" collapsed="1"/>
    <col min="9756" max="9756" width="8.58203125" style="446" customWidth="1" collapsed="1"/>
    <col min="9757" max="9757" width="7.58203125" style="446" customWidth="1" collapsed="1"/>
    <col min="9758" max="9758" width="11.75" style="446" customWidth="1" collapsed="1"/>
    <col min="9759" max="9984" width="9" style="446" collapsed="1"/>
    <col min="9985" max="9985" width="4" style="446" customWidth="1" collapsed="1"/>
    <col min="9986" max="9986" width="3.75" style="446" customWidth="1" collapsed="1"/>
    <col min="9987" max="9987" width="9.58203125" style="446" customWidth="1" collapsed="1"/>
    <col min="9988" max="9988" width="11.08203125" style="446" customWidth="1" collapsed="1"/>
    <col min="9989" max="9989" width="8" style="446" customWidth="1" collapsed="1"/>
    <col min="9990" max="9990" width="4.08203125" style="446" customWidth="1" collapsed="1"/>
    <col min="9991" max="9991" width="7.5" style="446" customWidth="1" collapsed="1"/>
    <col min="9992" max="9992" width="9.08203125" style="446" customWidth="1" collapsed="1"/>
    <col min="9993" max="9993" width="2" style="446" customWidth="1" collapsed="1"/>
    <col min="9994" max="9994" width="4.58203125" style="446" customWidth="1" collapsed="1"/>
    <col min="9995" max="9995" width="5.5" style="446" customWidth="1" collapsed="1"/>
    <col min="9996" max="9996" width="12" style="446" customWidth="1" collapsed="1"/>
    <col min="9997" max="9997" width="8" style="446" customWidth="1" collapsed="1"/>
    <col min="9998" max="9998" width="9" style="446" collapsed="1"/>
    <col min="9999" max="9999" width="10.25" style="446" customWidth="1" collapsed="1"/>
    <col min="10000" max="10000" width="12.08203125" style="446" customWidth="1" collapsed="1"/>
    <col min="10001" max="10001" width="4.08203125" style="446" customWidth="1" collapsed="1"/>
    <col min="10002" max="10002" width="8.58203125" style="446" customWidth="1" collapsed="1"/>
    <col min="10003" max="10003" width="11.08203125" style="446" customWidth="1" collapsed="1"/>
    <col min="10004" max="10004" width="7.5" style="446" customWidth="1" collapsed="1"/>
    <col min="10005" max="10005" width="4.5" style="446" customWidth="1" collapsed="1"/>
    <col min="10006" max="10006" width="7.5" style="446" customWidth="1" collapsed="1"/>
    <col min="10007" max="10007" width="11.25" style="446" customWidth="1" collapsed="1"/>
    <col min="10008" max="10008" width="2.25" style="446" customWidth="1" collapsed="1"/>
    <col min="10009" max="10009" width="3.75" style="446" customWidth="1" collapsed="1"/>
    <col min="10010" max="10010" width="4.25" style="446" customWidth="1" collapsed="1"/>
    <col min="10011" max="10011" width="11.08203125" style="446" customWidth="1" collapsed="1"/>
    <col min="10012" max="10012" width="8.58203125" style="446" customWidth="1" collapsed="1"/>
    <col min="10013" max="10013" width="7.58203125" style="446" customWidth="1" collapsed="1"/>
    <col min="10014" max="10014" width="11.75" style="446" customWidth="1" collapsed="1"/>
    <col min="10015" max="10240" width="9" style="446" collapsed="1"/>
    <col min="10241" max="10241" width="4" style="446" customWidth="1" collapsed="1"/>
    <col min="10242" max="10242" width="3.75" style="446" customWidth="1" collapsed="1"/>
    <col min="10243" max="10243" width="9.58203125" style="446" customWidth="1" collapsed="1"/>
    <col min="10244" max="10244" width="11.08203125" style="446" customWidth="1" collapsed="1"/>
    <col min="10245" max="10245" width="8" style="446" customWidth="1" collapsed="1"/>
    <col min="10246" max="10246" width="4.08203125" style="446" customWidth="1" collapsed="1"/>
    <col min="10247" max="10247" width="7.5" style="446" customWidth="1" collapsed="1"/>
    <col min="10248" max="10248" width="9.08203125" style="446" customWidth="1" collapsed="1"/>
    <col min="10249" max="10249" width="2" style="446" customWidth="1" collapsed="1"/>
    <col min="10250" max="10250" width="4.58203125" style="446" customWidth="1" collapsed="1"/>
    <col min="10251" max="10251" width="5.5" style="446" customWidth="1" collapsed="1"/>
    <col min="10252" max="10252" width="12" style="446" customWidth="1" collapsed="1"/>
    <col min="10253" max="10253" width="8" style="446" customWidth="1" collapsed="1"/>
    <col min="10254" max="10254" width="9" style="446" collapsed="1"/>
    <col min="10255" max="10255" width="10.25" style="446" customWidth="1" collapsed="1"/>
    <col min="10256" max="10256" width="12.08203125" style="446" customWidth="1" collapsed="1"/>
    <col min="10257" max="10257" width="4.08203125" style="446" customWidth="1" collapsed="1"/>
    <col min="10258" max="10258" width="8.58203125" style="446" customWidth="1" collapsed="1"/>
    <col min="10259" max="10259" width="11.08203125" style="446" customWidth="1" collapsed="1"/>
    <col min="10260" max="10260" width="7.5" style="446" customWidth="1" collapsed="1"/>
    <col min="10261" max="10261" width="4.5" style="446" customWidth="1" collapsed="1"/>
    <col min="10262" max="10262" width="7.5" style="446" customWidth="1" collapsed="1"/>
    <col min="10263" max="10263" width="11.25" style="446" customWidth="1" collapsed="1"/>
    <col min="10264" max="10264" width="2.25" style="446" customWidth="1" collapsed="1"/>
    <col min="10265" max="10265" width="3.75" style="446" customWidth="1" collapsed="1"/>
    <col min="10266" max="10266" width="4.25" style="446" customWidth="1" collapsed="1"/>
    <col min="10267" max="10267" width="11.08203125" style="446" customWidth="1" collapsed="1"/>
    <col min="10268" max="10268" width="8.58203125" style="446" customWidth="1" collapsed="1"/>
    <col min="10269" max="10269" width="7.58203125" style="446" customWidth="1" collapsed="1"/>
    <col min="10270" max="10270" width="11.75" style="446" customWidth="1" collapsed="1"/>
    <col min="10271" max="10496" width="9" style="446" collapsed="1"/>
    <col min="10497" max="10497" width="4" style="446" customWidth="1" collapsed="1"/>
    <col min="10498" max="10498" width="3.75" style="446" customWidth="1" collapsed="1"/>
    <col min="10499" max="10499" width="9.58203125" style="446" customWidth="1" collapsed="1"/>
    <col min="10500" max="10500" width="11.08203125" style="446" customWidth="1" collapsed="1"/>
    <col min="10501" max="10501" width="8" style="446" customWidth="1" collapsed="1"/>
    <col min="10502" max="10502" width="4.08203125" style="446" customWidth="1" collapsed="1"/>
    <col min="10503" max="10503" width="7.5" style="446" customWidth="1" collapsed="1"/>
    <col min="10504" max="10504" width="9.08203125" style="446" customWidth="1" collapsed="1"/>
    <col min="10505" max="10505" width="2" style="446" customWidth="1" collapsed="1"/>
    <col min="10506" max="10506" width="4.58203125" style="446" customWidth="1" collapsed="1"/>
    <col min="10507" max="10507" width="5.5" style="446" customWidth="1" collapsed="1"/>
    <col min="10508" max="10508" width="12" style="446" customWidth="1" collapsed="1"/>
    <col min="10509" max="10509" width="8" style="446" customWidth="1" collapsed="1"/>
    <col min="10510" max="10510" width="9" style="446" collapsed="1"/>
    <col min="10511" max="10511" width="10.25" style="446" customWidth="1" collapsed="1"/>
    <col min="10512" max="10512" width="12.08203125" style="446" customWidth="1" collapsed="1"/>
    <col min="10513" max="10513" width="4.08203125" style="446" customWidth="1" collapsed="1"/>
    <col min="10514" max="10514" width="8.58203125" style="446" customWidth="1" collapsed="1"/>
    <col min="10515" max="10515" width="11.08203125" style="446" customWidth="1" collapsed="1"/>
    <col min="10516" max="10516" width="7.5" style="446" customWidth="1" collapsed="1"/>
    <col min="10517" max="10517" width="4.5" style="446" customWidth="1" collapsed="1"/>
    <col min="10518" max="10518" width="7.5" style="446" customWidth="1" collapsed="1"/>
    <col min="10519" max="10519" width="11.25" style="446" customWidth="1" collapsed="1"/>
    <col min="10520" max="10520" width="2.25" style="446" customWidth="1" collapsed="1"/>
    <col min="10521" max="10521" width="3.75" style="446" customWidth="1" collapsed="1"/>
    <col min="10522" max="10522" width="4.25" style="446" customWidth="1" collapsed="1"/>
    <col min="10523" max="10523" width="11.08203125" style="446" customWidth="1" collapsed="1"/>
    <col min="10524" max="10524" width="8.58203125" style="446" customWidth="1" collapsed="1"/>
    <col min="10525" max="10525" width="7.58203125" style="446" customWidth="1" collapsed="1"/>
    <col min="10526" max="10526" width="11.75" style="446" customWidth="1" collapsed="1"/>
    <col min="10527" max="10752" width="9" style="446" collapsed="1"/>
    <col min="10753" max="10753" width="4" style="446" customWidth="1" collapsed="1"/>
    <col min="10754" max="10754" width="3.75" style="446" customWidth="1" collapsed="1"/>
    <col min="10755" max="10755" width="9.58203125" style="446" customWidth="1" collapsed="1"/>
    <col min="10756" max="10756" width="11.08203125" style="446" customWidth="1" collapsed="1"/>
    <col min="10757" max="10757" width="8" style="446" customWidth="1" collapsed="1"/>
    <col min="10758" max="10758" width="4.08203125" style="446" customWidth="1" collapsed="1"/>
    <col min="10759" max="10759" width="7.5" style="446" customWidth="1" collapsed="1"/>
    <col min="10760" max="10760" width="9.08203125" style="446" customWidth="1" collapsed="1"/>
    <col min="10761" max="10761" width="2" style="446" customWidth="1" collapsed="1"/>
    <col min="10762" max="10762" width="4.58203125" style="446" customWidth="1" collapsed="1"/>
    <col min="10763" max="10763" width="5.5" style="446" customWidth="1" collapsed="1"/>
    <col min="10764" max="10764" width="12" style="446" customWidth="1" collapsed="1"/>
    <col min="10765" max="10765" width="8" style="446" customWidth="1" collapsed="1"/>
    <col min="10766" max="10766" width="9" style="446" collapsed="1"/>
    <col min="10767" max="10767" width="10.25" style="446" customWidth="1" collapsed="1"/>
    <col min="10768" max="10768" width="12.08203125" style="446" customWidth="1" collapsed="1"/>
    <col min="10769" max="10769" width="4.08203125" style="446" customWidth="1" collapsed="1"/>
    <col min="10770" max="10770" width="8.58203125" style="446" customWidth="1" collapsed="1"/>
    <col min="10771" max="10771" width="11.08203125" style="446" customWidth="1" collapsed="1"/>
    <col min="10772" max="10772" width="7.5" style="446" customWidth="1" collapsed="1"/>
    <col min="10773" max="10773" width="4.5" style="446" customWidth="1" collapsed="1"/>
    <col min="10774" max="10774" width="7.5" style="446" customWidth="1" collapsed="1"/>
    <col min="10775" max="10775" width="11.25" style="446" customWidth="1" collapsed="1"/>
    <col min="10776" max="10776" width="2.25" style="446" customWidth="1" collapsed="1"/>
    <col min="10777" max="10777" width="3.75" style="446" customWidth="1" collapsed="1"/>
    <col min="10778" max="10778" width="4.25" style="446" customWidth="1" collapsed="1"/>
    <col min="10779" max="10779" width="11.08203125" style="446" customWidth="1" collapsed="1"/>
    <col min="10780" max="10780" width="8.58203125" style="446" customWidth="1" collapsed="1"/>
    <col min="10781" max="10781" width="7.58203125" style="446" customWidth="1" collapsed="1"/>
    <col min="10782" max="10782" width="11.75" style="446" customWidth="1" collapsed="1"/>
    <col min="10783" max="11008" width="9" style="446" collapsed="1"/>
    <col min="11009" max="11009" width="4" style="446" customWidth="1" collapsed="1"/>
    <col min="11010" max="11010" width="3.75" style="446" customWidth="1" collapsed="1"/>
    <col min="11011" max="11011" width="9.58203125" style="446" customWidth="1" collapsed="1"/>
    <col min="11012" max="11012" width="11.08203125" style="446" customWidth="1" collapsed="1"/>
    <col min="11013" max="11013" width="8" style="446" customWidth="1" collapsed="1"/>
    <col min="11014" max="11014" width="4.08203125" style="446" customWidth="1" collapsed="1"/>
    <col min="11015" max="11015" width="7.5" style="446" customWidth="1" collapsed="1"/>
    <col min="11016" max="11016" width="9.08203125" style="446" customWidth="1" collapsed="1"/>
    <col min="11017" max="11017" width="2" style="446" customWidth="1" collapsed="1"/>
    <col min="11018" max="11018" width="4.58203125" style="446" customWidth="1" collapsed="1"/>
    <col min="11019" max="11019" width="5.5" style="446" customWidth="1" collapsed="1"/>
    <col min="11020" max="11020" width="12" style="446" customWidth="1" collapsed="1"/>
    <col min="11021" max="11021" width="8" style="446" customWidth="1" collapsed="1"/>
    <col min="11022" max="11022" width="9" style="446" collapsed="1"/>
    <col min="11023" max="11023" width="10.25" style="446" customWidth="1" collapsed="1"/>
    <col min="11024" max="11024" width="12.08203125" style="446" customWidth="1" collapsed="1"/>
    <col min="11025" max="11025" width="4.08203125" style="446" customWidth="1" collapsed="1"/>
    <col min="11026" max="11026" width="8.58203125" style="446" customWidth="1" collapsed="1"/>
    <col min="11027" max="11027" width="11.08203125" style="446" customWidth="1" collapsed="1"/>
    <col min="11028" max="11028" width="7.5" style="446" customWidth="1" collapsed="1"/>
    <col min="11029" max="11029" width="4.5" style="446" customWidth="1" collapsed="1"/>
    <col min="11030" max="11030" width="7.5" style="446" customWidth="1" collapsed="1"/>
    <col min="11031" max="11031" width="11.25" style="446" customWidth="1" collapsed="1"/>
    <col min="11032" max="11032" width="2.25" style="446" customWidth="1" collapsed="1"/>
    <col min="11033" max="11033" width="3.75" style="446" customWidth="1" collapsed="1"/>
    <col min="11034" max="11034" width="4.25" style="446" customWidth="1" collapsed="1"/>
    <col min="11035" max="11035" width="11.08203125" style="446" customWidth="1" collapsed="1"/>
    <col min="11036" max="11036" width="8.58203125" style="446" customWidth="1" collapsed="1"/>
    <col min="11037" max="11037" width="7.58203125" style="446" customWidth="1" collapsed="1"/>
    <col min="11038" max="11038" width="11.75" style="446" customWidth="1" collapsed="1"/>
    <col min="11039" max="11264" width="9" style="446" collapsed="1"/>
    <col min="11265" max="11265" width="4" style="446" customWidth="1" collapsed="1"/>
    <col min="11266" max="11266" width="3.75" style="446" customWidth="1" collapsed="1"/>
    <col min="11267" max="11267" width="9.58203125" style="446" customWidth="1" collapsed="1"/>
    <col min="11268" max="11268" width="11.08203125" style="446" customWidth="1" collapsed="1"/>
    <col min="11269" max="11269" width="8" style="446" customWidth="1" collapsed="1"/>
    <col min="11270" max="11270" width="4.08203125" style="446" customWidth="1" collapsed="1"/>
    <col min="11271" max="11271" width="7.5" style="446" customWidth="1" collapsed="1"/>
    <col min="11272" max="11272" width="9.08203125" style="446" customWidth="1" collapsed="1"/>
    <col min="11273" max="11273" width="2" style="446" customWidth="1" collapsed="1"/>
    <col min="11274" max="11274" width="4.58203125" style="446" customWidth="1" collapsed="1"/>
    <col min="11275" max="11275" width="5.5" style="446" customWidth="1" collapsed="1"/>
    <col min="11276" max="11276" width="12" style="446" customWidth="1" collapsed="1"/>
    <col min="11277" max="11277" width="8" style="446" customWidth="1" collapsed="1"/>
    <col min="11278" max="11278" width="9" style="446" collapsed="1"/>
    <col min="11279" max="11279" width="10.25" style="446" customWidth="1" collapsed="1"/>
    <col min="11280" max="11280" width="12.08203125" style="446" customWidth="1" collapsed="1"/>
    <col min="11281" max="11281" width="4.08203125" style="446" customWidth="1" collapsed="1"/>
    <col min="11282" max="11282" width="8.58203125" style="446" customWidth="1" collapsed="1"/>
    <col min="11283" max="11283" width="11.08203125" style="446" customWidth="1" collapsed="1"/>
    <col min="11284" max="11284" width="7.5" style="446" customWidth="1" collapsed="1"/>
    <col min="11285" max="11285" width="4.5" style="446" customWidth="1" collapsed="1"/>
    <col min="11286" max="11286" width="7.5" style="446" customWidth="1" collapsed="1"/>
    <col min="11287" max="11287" width="11.25" style="446" customWidth="1" collapsed="1"/>
    <col min="11288" max="11288" width="2.25" style="446" customWidth="1" collapsed="1"/>
    <col min="11289" max="11289" width="3.75" style="446" customWidth="1" collapsed="1"/>
    <col min="11290" max="11290" width="4.25" style="446" customWidth="1" collapsed="1"/>
    <col min="11291" max="11291" width="11.08203125" style="446" customWidth="1" collapsed="1"/>
    <col min="11292" max="11292" width="8.58203125" style="446" customWidth="1" collapsed="1"/>
    <col min="11293" max="11293" width="7.58203125" style="446" customWidth="1" collapsed="1"/>
    <col min="11294" max="11294" width="11.75" style="446" customWidth="1" collapsed="1"/>
    <col min="11295" max="11520" width="9" style="446" collapsed="1"/>
    <col min="11521" max="11521" width="4" style="446" customWidth="1" collapsed="1"/>
    <col min="11522" max="11522" width="3.75" style="446" customWidth="1" collapsed="1"/>
    <col min="11523" max="11523" width="9.58203125" style="446" customWidth="1" collapsed="1"/>
    <col min="11524" max="11524" width="11.08203125" style="446" customWidth="1" collapsed="1"/>
    <col min="11525" max="11525" width="8" style="446" customWidth="1" collapsed="1"/>
    <col min="11526" max="11526" width="4.08203125" style="446" customWidth="1" collapsed="1"/>
    <col min="11527" max="11527" width="7.5" style="446" customWidth="1" collapsed="1"/>
    <col min="11528" max="11528" width="9.08203125" style="446" customWidth="1" collapsed="1"/>
    <col min="11529" max="11529" width="2" style="446" customWidth="1" collapsed="1"/>
    <col min="11530" max="11530" width="4.58203125" style="446" customWidth="1" collapsed="1"/>
    <col min="11531" max="11531" width="5.5" style="446" customWidth="1" collapsed="1"/>
    <col min="11532" max="11532" width="12" style="446" customWidth="1" collapsed="1"/>
    <col min="11533" max="11533" width="8" style="446" customWidth="1" collapsed="1"/>
    <col min="11534" max="11534" width="9" style="446" collapsed="1"/>
    <col min="11535" max="11535" width="10.25" style="446" customWidth="1" collapsed="1"/>
    <col min="11536" max="11536" width="12.08203125" style="446" customWidth="1" collapsed="1"/>
    <col min="11537" max="11537" width="4.08203125" style="446" customWidth="1" collapsed="1"/>
    <col min="11538" max="11538" width="8.58203125" style="446" customWidth="1" collapsed="1"/>
    <col min="11539" max="11539" width="11.08203125" style="446" customWidth="1" collapsed="1"/>
    <col min="11540" max="11540" width="7.5" style="446" customWidth="1" collapsed="1"/>
    <col min="11541" max="11541" width="4.5" style="446" customWidth="1" collapsed="1"/>
    <col min="11542" max="11542" width="7.5" style="446" customWidth="1" collapsed="1"/>
    <col min="11543" max="11543" width="11.25" style="446" customWidth="1" collapsed="1"/>
    <col min="11544" max="11544" width="2.25" style="446" customWidth="1" collapsed="1"/>
    <col min="11545" max="11545" width="3.75" style="446" customWidth="1" collapsed="1"/>
    <col min="11546" max="11546" width="4.25" style="446" customWidth="1" collapsed="1"/>
    <col min="11547" max="11547" width="11.08203125" style="446" customWidth="1" collapsed="1"/>
    <col min="11548" max="11548" width="8.58203125" style="446" customWidth="1" collapsed="1"/>
    <col min="11549" max="11549" width="7.58203125" style="446" customWidth="1" collapsed="1"/>
    <col min="11550" max="11550" width="11.75" style="446" customWidth="1" collapsed="1"/>
    <col min="11551" max="11776" width="9" style="446" collapsed="1"/>
    <col min="11777" max="11777" width="4" style="446" customWidth="1" collapsed="1"/>
    <col min="11778" max="11778" width="3.75" style="446" customWidth="1" collapsed="1"/>
    <col min="11779" max="11779" width="9.58203125" style="446" customWidth="1" collapsed="1"/>
    <col min="11780" max="11780" width="11.08203125" style="446" customWidth="1" collapsed="1"/>
    <col min="11781" max="11781" width="8" style="446" customWidth="1" collapsed="1"/>
    <col min="11782" max="11782" width="4.08203125" style="446" customWidth="1" collapsed="1"/>
    <col min="11783" max="11783" width="7.5" style="446" customWidth="1" collapsed="1"/>
    <col min="11784" max="11784" width="9.08203125" style="446" customWidth="1" collapsed="1"/>
    <col min="11785" max="11785" width="2" style="446" customWidth="1" collapsed="1"/>
    <col min="11786" max="11786" width="4.58203125" style="446" customWidth="1" collapsed="1"/>
    <col min="11787" max="11787" width="5.5" style="446" customWidth="1" collapsed="1"/>
    <col min="11788" max="11788" width="12" style="446" customWidth="1" collapsed="1"/>
    <col min="11789" max="11789" width="8" style="446" customWidth="1" collapsed="1"/>
    <col min="11790" max="11790" width="9" style="446" collapsed="1"/>
    <col min="11791" max="11791" width="10.25" style="446" customWidth="1" collapsed="1"/>
    <col min="11792" max="11792" width="12.08203125" style="446" customWidth="1" collapsed="1"/>
    <col min="11793" max="11793" width="4.08203125" style="446" customWidth="1" collapsed="1"/>
    <col min="11794" max="11794" width="8.58203125" style="446" customWidth="1" collapsed="1"/>
    <col min="11795" max="11795" width="11.08203125" style="446" customWidth="1" collapsed="1"/>
    <col min="11796" max="11796" width="7.5" style="446" customWidth="1" collapsed="1"/>
    <col min="11797" max="11797" width="4.5" style="446" customWidth="1" collapsed="1"/>
    <col min="11798" max="11798" width="7.5" style="446" customWidth="1" collapsed="1"/>
    <col min="11799" max="11799" width="11.25" style="446" customWidth="1" collapsed="1"/>
    <col min="11800" max="11800" width="2.25" style="446" customWidth="1" collapsed="1"/>
    <col min="11801" max="11801" width="3.75" style="446" customWidth="1" collapsed="1"/>
    <col min="11802" max="11802" width="4.25" style="446" customWidth="1" collapsed="1"/>
    <col min="11803" max="11803" width="11.08203125" style="446" customWidth="1" collapsed="1"/>
    <col min="11804" max="11804" width="8.58203125" style="446" customWidth="1" collapsed="1"/>
    <col min="11805" max="11805" width="7.58203125" style="446" customWidth="1" collapsed="1"/>
    <col min="11806" max="11806" width="11.75" style="446" customWidth="1" collapsed="1"/>
    <col min="11807" max="12032" width="9" style="446" collapsed="1"/>
    <col min="12033" max="12033" width="4" style="446" customWidth="1" collapsed="1"/>
    <col min="12034" max="12034" width="3.75" style="446" customWidth="1" collapsed="1"/>
    <col min="12035" max="12035" width="9.58203125" style="446" customWidth="1" collapsed="1"/>
    <col min="12036" max="12036" width="11.08203125" style="446" customWidth="1" collapsed="1"/>
    <col min="12037" max="12037" width="8" style="446" customWidth="1" collapsed="1"/>
    <col min="12038" max="12038" width="4.08203125" style="446" customWidth="1" collapsed="1"/>
    <col min="12039" max="12039" width="7.5" style="446" customWidth="1" collapsed="1"/>
    <col min="12040" max="12040" width="9.08203125" style="446" customWidth="1" collapsed="1"/>
    <col min="12041" max="12041" width="2" style="446" customWidth="1" collapsed="1"/>
    <col min="12042" max="12042" width="4.58203125" style="446" customWidth="1" collapsed="1"/>
    <col min="12043" max="12043" width="5.5" style="446" customWidth="1" collapsed="1"/>
    <col min="12044" max="12044" width="12" style="446" customWidth="1" collapsed="1"/>
    <col min="12045" max="12045" width="8" style="446" customWidth="1" collapsed="1"/>
    <col min="12046" max="12046" width="9" style="446" collapsed="1"/>
    <col min="12047" max="12047" width="10.25" style="446" customWidth="1" collapsed="1"/>
    <col min="12048" max="12048" width="12.08203125" style="446" customWidth="1" collapsed="1"/>
    <col min="12049" max="12049" width="4.08203125" style="446" customWidth="1" collapsed="1"/>
    <col min="12050" max="12050" width="8.58203125" style="446" customWidth="1" collapsed="1"/>
    <col min="12051" max="12051" width="11.08203125" style="446" customWidth="1" collapsed="1"/>
    <col min="12052" max="12052" width="7.5" style="446" customWidth="1" collapsed="1"/>
    <col min="12053" max="12053" width="4.5" style="446" customWidth="1" collapsed="1"/>
    <col min="12054" max="12054" width="7.5" style="446" customWidth="1" collapsed="1"/>
    <col min="12055" max="12055" width="11.25" style="446" customWidth="1" collapsed="1"/>
    <col min="12056" max="12056" width="2.25" style="446" customWidth="1" collapsed="1"/>
    <col min="12057" max="12057" width="3.75" style="446" customWidth="1" collapsed="1"/>
    <col min="12058" max="12058" width="4.25" style="446" customWidth="1" collapsed="1"/>
    <col min="12059" max="12059" width="11.08203125" style="446" customWidth="1" collapsed="1"/>
    <col min="12060" max="12060" width="8.58203125" style="446" customWidth="1" collapsed="1"/>
    <col min="12061" max="12061" width="7.58203125" style="446" customWidth="1" collapsed="1"/>
    <col min="12062" max="12062" width="11.75" style="446" customWidth="1" collapsed="1"/>
    <col min="12063" max="12288" width="9" style="446" collapsed="1"/>
    <col min="12289" max="12289" width="4" style="446" customWidth="1" collapsed="1"/>
    <col min="12290" max="12290" width="3.75" style="446" customWidth="1" collapsed="1"/>
    <col min="12291" max="12291" width="9.58203125" style="446" customWidth="1" collapsed="1"/>
    <col min="12292" max="12292" width="11.08203125" style="446" customWidth="1" collapsed="1"/>
    <col min="12293" max="12293" width="8" style="446" customWidth="1" collapsed="1"/>
    <col min="12294" max="12294" width="4.08203125" style="446" customWidth="1" collapsed="1"/>
    <col min="12295" max="12295" width="7.5" style="446" customWidth="1" collapsed="1"/>
    <col min="12296" max="12296" width="9.08203125" style="446" customWidth="1" collapsed="1"/>
    <col min="12297" max="12297" width="2" style="446" customWidth="1" collapsed="1"/>
    <col min="12298" max="12298" width="4.58203125" style="446" customWidth="1" collapsed="1"/>
    <col min="12299" max="12299" width="5.5" style="446" customWidth="1" collapsed="1"/>
    <col min="12300" max="12300" width="12" style="446" customWidth="1" collapsed="1"/>
    <col min="12301" max="12301" width="8" style="446" customWidth="1" collapsed="1"/>
    <col min="12302" max="12302" width="9" style="446" collapsed="1"/>
    <col min="12303" max="12303" width="10.25" style="446" customWidth="1" collapsed="1"/>
    <col min="12304" max="12304" width="12.08203125" style="446" customWidth="1" collapsed="1"/>
    <col min="12305" max="12305" width="4.08203125" style="446" customWidth="1" collapsed="1"/>
    <col min="12306" max="12306" width="8.58203125" style="446" customWidth="1" collapsed="1"/>
    <col min="12307" max="12307" width="11.08203125" style="446" customWidth="1" collapsed="1"/>
    <col min="12308" max="12308" width="7.5" style="446" customWidth="1" collapsed="1"/>
    <col min="12309" max="12309" width="4.5" style="446" customWidth="1" collapsed="1"/>
    <col min="12310" max="12310" width="7.5" style="446" customWidth="1" collapsed="1"/>
    <col min="12311" max="12311" width="11.25" style="446" customWidth="1" collapsed="1"/>
    <col min="12312" max="12312" width="2.25" style="446" customWidth="1" collapsed="1"/>
    <col min="12313" max="12313" width="3.75" style="446" customWidth="1" collapsed="1"/>
    <col min="12314" max="12314" width="4.25" style="446" customWidth="1" collapsed="1"/>
    <col min="12315" max="12315" width="11.08203125" style="446" customWidth="1" collapsed="1"/>
    <col min="12316" max="12316" width="8.58203125" style="446" customWidth="1" collapsed="1"/>
    <col min="12317" max="12317" width="7.58203125" style="446" customWidth="1" collapsed="1"/>
    <col min="12318" max="12318" width="11.75" style="446" customWidth="1" collapsed="1"/>
    <col min="12319" max="12544" width="9" style="446" collapsed="1"/>
    <col min="12545" max="12545" width="4" style="446" customWidth="1" collapsed="1"/>
    <col min="12546" max="12546" width="3.75" style="446" customWidth="1" collapsed="1"/>
    <col min="12547" max="12547" width="9.58203125" style="446" customWidth="1" collapsed="1"/>
    <col min="12548" max="12548" width="11.08203125" style="446" customWidth="1" collapsed="1"/>
    <col min="12549" max="12549" width="8" style="446" customWidth="1" collapsed="1"/>
    <col min="12550" max="12550" width="4.08203125" style="446" customWidth="1" collapsed="1"/>
    <col min="12551" max="12551" width="7.5" style="446" customWidth="1" collapsed="1"/>
    <col min="12552" max="12552" width="9.08203125" style="446" customWidth="1" collapsed="1"/>
    <col min="12553" max="12553" width="2" style="446" customWidth="1" collapsed="1"/>
    <col min="12554" max="12554" width="4.58203125" style="446" customWidth="1" collapsed="1"/>
    <col min="12555" max="12555" width="5.5" style="446" customWidth="1" collapsed="1"/>
    <col min="12556" max="12556" width="12" style="446" customWidth="1" collapsed="1"/>
    <col min="12557" max="12557" width="8" style="446" customWidth="1" collapsed="1"/>
    <col min="12558" max="12558" width="9" style="446" collapsed="1"/>
    <col min="12559" max="12559" width="10.25" style="446" customWidth="1" collapsed="1"/>
    <col min="12560" max="12560" width="12.08203125" style="446" customWidth="1" collapsed="1"/>
    <col min="12561" max="12561" width="4.08203125" style="446" customWidth="1" collapsed="1"/>
    <col min="12562" max="12562" width="8.58203125" style="446" customWidth="1" collapsed="1"/>
    <col min="12563" max="12563" width="11.08203125" style="446" customWidth="1" collapsed="1"/>
    <col min="12564" max="12564" width="7.5" style="446" customWidth="1" collapsed="1"/>
    <col min="12565" max="12565" width="4.5" style="446" customWidth="1" collapsed="1"/>
    <col min="12566" max="12566" width="7.5" style="446" customWidth="1" collapsed="1"/>
    <col min="12567" max="12567" width="11.25" style="446" customWidth="1" collapsed="1"/>
    <col min="12568" max="12568" width="2.25" style="446" customWidth="1" collapsed="1"/>
    <col min="12569" max="12569" width="3.75" style="446" customWidth="1" collapsed="1"/>
    <col min="12570" max="12570" width="4.25" style="446" customWidth="1" collapsed="1"/>
    <col min="12571" max="12571" width="11.08203125" style="446" customWidth="1" collapsed="1"/>
    <col min="12572" max="12572" width="8.58203125" style="446" customWidth="1" collapsed="1"/>
    <col min="12573" max="12573" width="7.58203125" style="446" customWidth="1" collapsed="1"/>
    <col min="12574" max="12574" width="11.75" style="446" customWidth="1" collapsed="1"/>
    <col min="12575" max="12800" width="9" style="446" collapsed="1"/>
    <col min="12801" max="12801" width="4" style="446" customWidth="1" collapsed="1"/>
    <col min="12802" max="12802" width="3.75" style="446" customWidth="1" collapsed="1"/>
    <col min="12803" max="12803" width="9.58203125" style="446" customWidth="1" collapsed="1"/>
    <col min="12804" max="12804" width="11.08203125" style="446" customWidth="1" collapsed="1"/>
    <col min="12805" max="12805" width="8" style="446" customWidth="1" collapsed="1"/>
    <col min="12806" max="12806" width="4.08203125" style="446" customWidth="1" collapsed="1"/>
    <col min="12807" max="12807" width="7.5" style="446" customWidth="1" collapsed="1"/>
    <col min="12808" max="12808" width="9.08203125" style="446" customWidth="1" collapsed="1"/>
    <col min="12809" max="12809" width="2" style="446" customWidth="1" collapsed="1"/>
    <col min="12810" max="12810" width="4.58203125" style="446" customWidth="1" collapsed="1"/>
    <col min="12811" max="12811" width="5.5" style="446" customWidth="1" collapsed="1"/>
    <col min="12812" max="12812" width="12" style="446" customWidth="1" collapsed="1"/>
    <col min="12813" max="12813" width="8" style="446" customWidth="1" collapsed="1"/>
    <col min="12814" max="12814" width="9" style="446" collapsed="1"/>
    <col min="12815" max="12815" width="10.25" style="446" customWidth="1" collapsed="1"/>
    <col min="12816" max="12816" width="12.08203125" style="446" customWidth="1" collapsed="1"/>
    <col min="12817" max="12817" width="4.08203125" style="446" customWidth="1" collapsed="1"/>
    <col min="12818" max="12818" width="8.58203125" style="446" customWidth="1" collapsed="1"/>
    <col min="12819" max="12819" width="11.08203125" style="446" customWidth="1" collapsed="1"/>
    <col min="12820" max="12820" width="7.5" style="446" customWidth="1" collapsed="1"/>
    <col min="12821" max="12821" width="4.5" style="446" customWidth="1" collapsed="1"/>
    <col min="12822" max="12822" width="7.5" style="446" customWidth="1" collapsed="1"/>
    <col min="12823" max="12823" width="11.25" style="446" customWidth="1" collapsed="1"/>
    <col min="12824" max="12824" width="2.25" style="446" customWidth="1" collapsed="1"/>
    <col min="12825" max="12825" width="3.75" style="446" customWidth="1" collapsed="1"/>
    <col min="12826" max="12826" width="4.25" style="446" customWidth="1" collapsed="1"/>
    <col min="12827" max="12827" width="11.08203125" style="446" customWidth="1" collapsed="1"/>
    <col min="12828" max="12828" width="8.58203125" style="446" customWidth="1" collapsed="1"/>
    <col min="12829" max="12829" width="7.58203125" style="446" customWidth="1" collapsed="1"/>
    <col min="12830" max="12830" width="11.75" style="446" customWidth="1" collapsed="1"/>
    <col min="12831" max="13056" width="9" style="446" collapsed="1"/>
    <col min="13057" max="13057" width="4" style="446" customWidth="1" collapsed="1"/>
    <col min="13058" max="13058" width="3.75" style="446" customWidth="1" collapsed="1"/>
    <col min="13059" max="13059" width="9.58203125" style="446" customWidth="1" collapsed="1"/>
    <col min="13060" max="13060" width="11.08203125" style="446" customWidth="1" collapsed="1"/>
    <col min="13061" max="13061" width="8" style="446" customWidth="1" collapsed="1"/>
    <col min="13062" max="13062" width="4.08203125" style="446" customWidth="1" collapsed="1"/>
    <col min="13063" max="13063" width="7.5" style="446" customWidth="1" collapsed="1"/>
    <col min="13064" max="13064" width="9.08203125" style="446" customWidth="1" collapsed="1"/>
    <col min="13065" max="13065" width="2" style="446" customWidth="1" collapsed="1"/>
    <col min="13066" max="13066" width="4.58203125" style="446" customWidth="1" collapsed="1"/>
    <col min="13067" max="13067" width="5.5" style="446" customWidth="1" collapsed="1"/>
    <col min="13068" max="13068" width="12" style="446" customWidth="1" collapsed="1"/>
    <col min="13069" max="13069" width="8" style="446" customWidth="1" collapsed="1"/>
    <col min="13070" max="13070" width="9" style="446" collapsed="1"/>
    <col min="13071" max="13071" width="10.25" style="446" customWidth="1" collapsed="1"/>
    <col min="13072" max="13072" width="12.08203125" style="446" customWidth="1" collapsed="1"/>
    <col min="13073" max="13073" width="4.08203125" style="446" customWidth="1" collapsed="1"/>
    <col min="13074" max="13074" width="8.58203125" style="446" customWidth="1" collapsed="1"/>
    <col min="13075" max="13075" width="11.08203125" style="446" customWidth="1" collapsed="1"/>
    <col min="13076" max="13076" width="7.5" style="446" customWidth="1" collapsed="1"/>
    <col min="13077" max="13077" width="4.5" style="446" customWidth="1" collapsed="1"/>
    <col min="13078" max="13078" width="7.5" style="446" customWidth="1" collapsed="1"/>
    <col min="13079" max="13079" width="11.25" style="446" customWidth="1" collapsed="1"/>
    <col min="13080" max="13080" width="2.25" style="446" customWidth="1" collapsed="1"/>
    <col min="13081" max="13081" width="3.75" style="446" customWidth="1" collapsed="1"/>
    <col min="13082" max="13082" width="4.25" style="446" customWidth="1" collapsed="1"/>
    <col min="13083" max="13083" width="11.08203125" style="446" customWidth="1" collapsed="1"/>
    <col min="13084" max="13084" width="8.58203125" style="446" customWidth="1" collapsed="1"/>
    <col min="13085" max="13085" width="7.58203125" style="446" customWidth="1" collapsed="1"/>
    <col min="13086" max="13086" width="11.75" style="446" customWidth="1" collapsed="1"/>
    <col min="13087" max="13312" width="9" style="446" collapsed="1"/>
    <col min="13313" max="13313" width="4" style="446" customWidth="1" collapsed="1"/>
    <col min="13314" max="13314" width="3.75" style="446" customWidth="1" collapsed="1"/>
    <col min="13315" max="13315" width="9.58203125" style="446" customWidth="1" collapsed="1"/>
    <col min="13316" max="13316" width="11.08203125" style="446" customWidth="1" collapsed="1"/>
    <col min="13317" max="13317" width="8" style="446" customWidth="1" collapsed="1"/>
    <col min="13318" max="13318" width="4.08203125" style="446" customWidth="1" collapsed="1"/>
    <col min="13319" max="13319" width="7.5" style="446" customWidth="1" collapsed="1"/>
    <col min="13320" max="13320" width="9.08203125" style="446" customWidth="1" collapsed="1"/>
    <col min="13321" max="13321" width="2" style="446" customWidth="1" collapsed="1"/>
    <col min="13322" max="13322" width="4.58203125" style="446" customWidth="1" collapsed="1"/>
    <col min="13323" max="13323" width="5.5" style="446" customWidth="1" collapsed="1"/>
    <col min="13324" max="13324" width="12" style="446" customWidth="1" collapsed="1"/>
    <col min="13325" max="13325" width="8" style="446" customWidth="1" collapsed="1"/>
    <col min="13326" max="13326" width="9" style="446" collapsed="1"/>
    <col min="13327" max="13327" width="10.25" style="446" customWidth="1" collapsed="1"/>
    <col min="13328" max="13328" width="12.08203125" style="446" customWidth="1" collapsed="1"/>
    <col min="13329" max="13329" width="4.08203125" style="446" customWidth="1" collapsed="1"/>
    <col min="13330" max="13330" width="8.58203125" style="446" customWidth="1" collapsed="1"/>
    <col min="13331" max="13331" width="11.08203125" style="446" customWidth="1" collapsed="1"/>
    <col min="13332" max="13332" width="7.5" style="446" customWidth="1" collapsed="1"/>
    <col min="13333" max="13333" width="4.5" style="446" customWidth="1" collapsed="1"/>
    <col min="13334" max="13334" width="7.5" style="446" customWidth="1" collapsed="1"/>
    <col min="13335" max="13335" width="11.25" style="446" customWidth="1" collapsed="1"/>
    <col min="13336" max="13336" width="2.25" style="446" customWidth="1" collapsed="1"/>
    <col min="13337" max="13337" width="3.75" style="446" customWidth="1" collapsed="1"/>
    <col min="13338" max="13338" width="4.25" style="446" customWidth="1" collapsed="1"/>
    <col min="13339" max="13339" width="11.08203125" style="446" customWidth="1" collapsed="1"/>
    <col min="13340" max="13340" width="8.58203125" style="446" customWidth="1" collapsed="1"/>
    <col min="13341" max="13341" width="7.58203125" style="446" customWidth="1" collapsed="1"/>
    <col min="13342" max="13342" width="11.75" style="446" customWidth="1" collapsed="1"/>
    <col min="13343" max="13568" width="9" style="446" collapsed="1"/>
    <col min="13569" max="13569" width="4" style="446" customWidth="1" collapsed="1"/>
    <col min="13570" max="13570" width="3.75" style="446" customWidth="1" collapsed="1"/>
    <col min="13571" max="13571" width="9.58203125" style="446" customWidth="1" collapsed="1"/>
    <col min="13572" max="13572" width="11.08203125" style="446" customWidth="1" collapsed="1"/>
    <col min="13573" max="13573" width="8" style="446" customWidth="1" collapsed="1"/>
    <col min="13574" max="13574" width="4.08203125" style="446" customWidth="1" collapsed="1"/>
    <col min="13575" max="13575" width="7.5" style="446" customWidth="1" collapsed="1"/>
    <col min="13576" max="13576" width="9.08203125" style="446" customWidth="1" collapsed="1"/>
    <col min="13577" max="13577" width="2" style="446" customWidth="1" collapsed="1"/>
    <col min="13578" max="13578" width="4.58203125" style="446" customWidth="1" collapsed="1"/>
    <col min="13579" max="13579" width="5.5" style="446" customWidth="1" collapsed="1"/>
    <col min="13580" max="13580" width="12" style="446" customWidth="1" collapsed="1"/>
    <col min="13581" max="13581" width="8" style="446" customWidth="1" collapsed="1"/>
    <col min="13582" max="13582" width="9" style="446" collapsed="1"/>
    <col min="13583" max="13583" width="10.25" style="446" customWidth="1" collapsed="1"/>
    <col min="13584" max="13584" width="12.08203125" style="446" customWidth="1" collapsed="1"/>
    <col min="13585" max="13585" width="4.08203125" style="446" customWidth="1" collapsed="1"/>
    <col min="13586" max="13586" width="8.58203125" style="446" customWidth="1" collapsed="1"/>
    <col min="13587" max="13587" width="11.08203125" style="446" customWidth="1" collapsed="1"/>
    <col min="13588" max="13588" width="7.5" style="446" customWidth="1" collapsed="1"/>
    <col min="13589" max="13589" width="4.5" style="446" customWidth="1" collapsed="1"/>
    <col min="13590" max="13590" width="7.5" style="446" customWidth="1" collapsed="1"/>
    <col min="13591" max="13591" width="11.25" style="446" customWidth="1" collapsed="1"/>
    <col min="13592" max="13592" width="2.25" style="446" customWidth="1" collapsed="1"/>
    <col min="13593" max="13593" width="3.75" style="446" customWidth="1" collapsed="1"/>
    <col min="13594" max="13594" width="4.25" style="446" customWidth="1" collapsed="1"/>
    <col min="13595" max="13595" width="11.08203125" style="446" customWidth="1" collapsed="1"/>
    <col min="13596" max="13596" width="8.58203125" style="446" customWidth="1" collapsed="1"/>
    <col min="13597" max="13597" width="7.58203125" style="446" customWidth="1" collapsed="1"/>
    <col min="13598" max="13598" width="11.75" style="446" customWidth="1" collapsed="1"/>
    <col min="13599" max="13824" width="9" style="446" collapsed="1"/>
    <col min="13825" max="13825" width="4" style="446" customWidth="1" collapsed="1"/>
    <col min="13826" max="13826" width="3.75" style="446" customWidth="1" collapsed="1"/>
    <col min="13827" max="13827" width="9.58203125" style="446" customWidth="1" collapsed="1"/>
    <col min="13828" max="13828" width="11.08203125" style="446" customWidth="1" collapsed="1"/>
    <col min="13829" max="13829" width="8" style="446" customWidth="1" collapsed="1"/>
    <col min="13830" max="13830" width="4.08203125" style="446" customWidth="1" collapsed="1"/>
    <col min="13831" max="13831" width="7.5" style="446" customWidth="1" collapsed="1"/>
    <col min="13832" max="13832" width="9.08203125" style="446" customWidth="1" collapsed="1"/>
    <col min="13833" max="13833" width="2" style="446" customWidth="1" collapsed="1"/>
    <col min="13834" max="13834" width="4.58203125" style="446" customWidth="1" collapsed="1"/>
    <col min="13835" max="13835" width="5.5" style="446" customWidth="1" collapsed="1"/>
    <col min="13836" max="13836" width="12" style="446" customWidth="1" collapsed="1"/>
    <col min="13837" max="13837" width="8" style="446" customWidth="1" collapsed="1"/>
    <col min="13838" max="13838" width="9" style="446" collapsed="1"/>
    <col min="13839" max="13839" width="10.25" style="446" customWidth="1" collapsed="1"/>
    <col min="13840" max="13840" width="12.08203125" style="446" customWidth="1" collapsed="1"/>
    <col min="13841" max="13841" width="4.08203125" style="446" customWidth="1" collapsed="1"/>
    <col min="13842" max="13842" width="8.58203125" style="446" customWidth="1" collapsed="1"/>
    <col min="13843" max="13843" width="11.08203125" style="446" customWidth="1" collapsed="1"/>
    <col min="13844" max="13844" width="7.5" style="446" customWidth="1" collapsed="1"/>
    <col min="13845" max="13845" width="4.5" style="446" customWidth="1" collapsed="1"/>
    <col min="13846" max="13846" width="7.5" style="446" customWidth="1" collapsed="1"/>
    <col min="13847" max="13847" width="11.25" style="446" customWidth="1" collapsed="1"/>
    <col min="13848" max="13848" width="2.25" style="446" customWidth="1" collapsed="1"/>
    <col min="13849" max="13849" width="3.75" style="446" customWidth="1" collapsed="1"/>
    <col min="13850" max="13850" width="4.25" style="446" customWidth="1" collapsed="1"/>
    <col min="13851" max="13851" width="11.08203125" style="446" customWidth="1" collapsed="1"/>
    <col min="13852" max="13852" width="8.58203125" style="446" customWidth="1" collapsed="1"/>
    <col min="13853" max="13853" width="7.58203125" style="446" customWidth="1" collapsed="1"/>
    <col min="13854" max="13854" width="11.75" style="446" customWidth="1" collapsed="1"/>
    <col min="13855" max="14080" width="9" style="446" collapsed="1"/>
    <col min="14081" max="14081" width="4" style="446" customWidth="1" collapsed="1"/>
    <col min="14082" max="14082" width="3.75" style="446" customWidth="1" collapsed="1"/>
    <col min="14083" max="14083" width="9.58203125" style="446" customWidth="1" collapsed="1"/>
    <col min="14084" max="14084" width="11.08203125" style="446" customWidth="1" collapsed="1"/>
    <col min="14085" max="14085" width="8" style="446" customWidth="1" collapsed="1"/>
    <col min="14086" max="14086" width="4.08203125" style="446" customWidth="1" collapsed="1"/>
    <col min="14087" max="14087" width="7.5" style="446" customWidth="1" collapsed="1"/>
    <col min="14088" max="14088" width="9.08203125" style="446" customWidth="1" collapsed="1"/>
    <col min="14089" max="14089" width="2" style="446" customWidth="1" collapsed="1"/>
    <col min="14090" max="14090" width="4.58203125" style="446" customWidth="1" collapsed="1"/>
    <col min="14091" max="14091" width="5.5" style="446" customWidth="1" collapsed="1"/>
    <col min="14092" max="14092" width="12" style="446" customWidth="1" collapsed="1"/>
    <col min="14093" max="14093" width="8" style="446" customWidth="1" collapsed="1"/>
    <col min="14094" max="14094" width="9" style="446" collapsed="1"/>
    <col min="14095" max="14095" width="10.25" style="446" customWidth="1" collapsed="1"/>
    <col min="14096" max="14096" width="12.08203125" style="446" customWidth="1" collapsed="1"/>
    <col min="14097" max="14097" width="4.08203125" style="446" customWidth="1" collapsed="1"/>
    <col min="14098" max="14098" width="8.58203125" style="446" customWidth="1" collapsed="1"/>
    <col min="14099" max="14099" width="11.08203125" style="446" customWidth="1" collapsed="1"/>
    <col min="14100" max="14100" width="7.5" style="446" customWidth="1" collapsed="1"/>
    <col min="14101" max="14101" width="4.5" style="446" customWidth="1" collapsed="1"/>
    <col min="14102" max="14102" width="7.5" style="446" customWidth="1" collapsed="1"/>
    <col min="14103" max="14103" width="11.25" style="446" customWidth="1" collapsed="1"/>
    <col min="14104" max="14104" width="2.25" style="446" customWidth="1" collapsed="1"/>
    <col min="14105" max="14105" width="3.75" style="446" customWidth="1" collapsed="1"/>
    <col min="14106" max="14106" width="4.25" style="446" customWidth="1" collapsed="1"/>
    <col min="14107" max="14107" width="11.08203125" style="446" customWidth="1" collapsed="1"/>
    <col min="14108" max="14108" width="8.58203125" style="446" customWidth="1" collapsed="1"/>
    <col min="14109" max="14109" width="7.58203125" style="446" customWidth="1" collapsed="1"/>
    <col min="14110" max="14110" width="11.75" style="446" customWidth="1" collapsed="1"/>
    <col min="14111" max="14336" width="9" style="446" collapsed="1"/>
    <col min="14337" max="14337" width="4" style="446" customWidth="1" collapsed="1"/>
    <col min="14338" max="14338" width="3.75" style="446" customWidth="1" collapsed="1"/>
    <col min="14339" max="14339" width="9.58203125" style="446" customWidth="1" collapsed="1"/>
    <col min="14340" max="14340" width="11.08203125" style="446" customWidth="1" collapsed="1"/>
    <col min="14341" max="14341" width="8" style="446" customWidth="1" collapsed="1"/>
    <col min="14342" max="14342" width="4.08203125" style="446" customWidth="1" collapsed="1"/>
    <col min="14343" max="14343" width="7.5" style="446" customWidth="1" collapsed="1"/>
    <col min="14344" max="14344" width="9.08203125" style="446" customWidth="1" collapsed="1"/>
    <col min="14345" max="14345" width="2" style="446" customWidth="1" collapsed="1"/>
    <col min="14346" max="14346" width="4.58203125" style="446" customWidth="1" collapsed="1"/>
    <col min="14347" max="14347" width="5.5" style="446" customWidth="1" collapsed="1"/>
    <col min="14348" max="14348" width="12" style="446" customWidth="1" collapsed="1"/>
    <col min="14349" max="14349" width="8" style="446" customWidth="1" collapsed="1"/>
    <col min="14350" max="14350" width="9" style="446" collapsed="1"/>
    <col min="14351" max="14351" width="10.25" style="446" customWidth="1" collapsed="1"/>
    <col min="14352" max="14352" width="12.08203125" style="446" customWidth="1" collapsed="1"/>
    <col min="14353" max="14353" width="4.08203125" style="446" customWidth="1" collapsed="1"/>
    <col min="14354" max="14354" width="8.58203125" style="446" customWidth="1" collapsed="1"/>
    <col min="14355" max="14355" width="11.08203125" style="446" customWidth="1" collapsed="1"/>
    <col min="14356" max="14356" width="7.5" style="446" customWidth="1" collapsed="1"/>
    <col min="14357" max="14357" width="4.5" style="446" customWidth="1" collapsed="1"/>
    <col min="14358" max="14358" width="7.5" style="446" customWidth="1" collapsed="1"/>
    <col min="14359" max="14359" width="11.25" style="446" customWidth="1" collapsed="1"/>
    <col min="14360" max="14360" width="2.25" style="446" customWidth="1" collapsed="1"/>
    <col min="14361" max="14361" width="3.75" style="446" customWidth="1" collapsed="1"/>
    <col min="14362" max="14362" width="4.25" style="446" customWidth="1" collapsed="1"/>
    <col min="14363" max="14363" width="11.08203125" style="446" customWidth="1" collapsed="1"/>
    <col min="14364" max="14364" width="8.58203125" style="446" customWidth="1" collapsed="1"/>
    <col min="14365" max="14365" width="7.58203125" style="446" customWidth="1" collapsed="1"/>
    <col min="14366" max="14366" width="11.75" style="446" customWidth="1" collapsed="1"/>
    <col min="14367" max="14592" width="9" style="446" collapsed="1"/>
    <col min="14593" max="14593" width="4" style="446" customWidth="1" collapsed="1"/>
    <col min="14594" max="14594" width="3.75" style="446" customWidth="1" collapsed="1"/>
    <col min="14595" max="14595" width="9.58203125" style="446" customWidth="1" collapsed="1"/>
    <col min="14596" max="14596" width="11.08203125" style="446" customWidth="1" collapsed="1"/>
    <col min="14597" max="14597" width="8" style="446" customWidth="1" collapsed="1"/>
    <col min="14598" max="14598" width="4.08203125" style="446" customWidth="1" collapsed="1"/>
    <col min="14599" max="14599" width="7.5" style="446" customWidth="1" collapsed="1"/>
    <col min="14600" max="14600" width="9.08203125" style="446" customWidth="1" collapsed="1"/>
    <col min="14601" max="14601" width="2" style="446" customWidth="1" collapsed="1"/>
    <col min="14602" max="14602" width="4.58203125" style="446" customWidth="1" collapsed="1"/>
    <col min="14603" max="14603" width="5.5" style="446" customWidth="1" collapsed="1"/>
    <col min="14604" max="14604" width="12" style="446" customWidth="1" collapsed="1"/>
    <col min="14605" max="14605" width="8" style="446" customWidth="1" collapsed="1"/>
    <col min="14606" max="14606" width="9" style="446" collapsed="1"/>
    <col min="14607" max="14607" width="10.25" style="446" customWidth="1" collapsed="1"/>
    <col min="14608" max="14608" width="12.08203125" style="446" customWidth="1" collapsed="1"/>
    <col min="14609" max="14609" width="4.08203125" style="446" customWidth="1" collapsed="1"/>
    <col min="14610" max="14610" width="8.58203125" style="446" customWidth="1" collapsed="1"/>
    <col min="14611" max="14611" width="11.08203125" style="446" customWidth="1" collapsed="1"/>
    <col min="14612" max="14612" width="7.5" style="446" customWidth="1" collapsed="1"/>
    <col min="14613" max="14613" width="4.5" style="446" customWidth="1" collapsed="1"/>
    <col min="14614" max="14614" width="7.5" style="446" customWidth="1" collapsed="1"/>
    <col min="14615" max="14615" width="11.25" style="446" customWidth="1" collapsed="1"/>
    <col min="14616" max="14616" width="2.25" style="446" customWidth="1" collapsed="1"/>
    <col min="14617" max="14617" width="3.75" style="446" customWidth="1" collapsed="1"/>
    <col min="14618" max="14618" width="4.25" style="446" customWidth="1" collapsed="1"/>
    <col min="14619" max="14619" width="11.08203125" style="446" customWidth="1" collapsed="1"/>
    <col min="14620" max="14620" width="8.58203125" style="446" customWidth="1" collapsed="1"/>
    <col min="14621" max="14621" width="7.58203125" style="446" customWidth="1" collapsed="1"/>
    <col min="14622" max="14622" width="11.75" style="446" customWidth="1" collapsed="1"/>
    <col min="14623" max="14848" width="9" style="446" collapsed="1"/>
    <col min="14849" max="14849" width="4" style="446" customWidth="1" collapsed="1"/>
    <col min="14850" max="14850" width="3.75" style="446" customWidth="1" collapsed="1"/>
    <col min="14851" max="14851" width="9.58203125" style="446" customWidth="1" collapsed="1"/>
    <col min="14852" max="14852" width="11.08203125" style="446" customWidth="1" collapsed="1"/>
    <col min="14853" max="14853" width="8" style="446" customWidth="1" collapsed="1"/>
    <col min="14854" max="14854" width="4.08203125" style="446" customWidth="1" collapsed="1"/>
    <col min="14855" max="14855" width="7.5" style="446" customWidth="1" collapsed="1"/>
    <col min="14856" max="14856" width="9.08203125" style="446" customWidth="1" collapsed="1"/>
    <col min="14857" max="14857" width="2" style="446" customWidth="1" collapsed="1"/>
    <col min="14858" max="14858" width="4.58203125" style="446" customWidth="1" collapsed="1"/>
    <col min="14859" max="14859" width="5.5" style="446" customWidth="1" collapsed="1"/>
    <col min="14860" max="14860" width="12" style="446" customWidth="1" collapsed="1"/>
    <col min="14861" max="14861" width="8" style="446" customWidth="1" collapsed="1"/>
    <col min="14862" max="14862" width="9" style="446" collapsed="1"/>
    <col min="14863" max="14863" width="10.25" style="446" customWidth="1" collapsed="1"/>
    <col min="14864" max="14864" width="12.08203125" style="446" customWidth="1" collapsed="1"/>
    <col min="14865" max="14865" width="4.08203125" style="446" customWidth="1" collapsed="1"/>
    <col min="14866" max="14866" width="8.58203125" style="446" customWidth="1" collapsed="1"/>
    <col min="14867" max="14867" width="11.08203125" style="446" customWidth="1" collapsed="1"/>
    <col min="14868" max="14868" width="7.5" style="446" customWidth="1" collapsed="1"/>
    <col min="14869" max="14869" width="4.5" style="446" customWidth="1" collapsed="1"/>
    <col min="14870" max="14870" width="7.5" style="446" customWidth="1" collapsed="1"/>
    <col min="14871" max="14871" width="11.25" style="446" customWidth="1" collapsed="1"/>
    <col min="14872" max="14872" width="2.25" style="446" customWidth="1" collapsed="1"/>
    <col min="14873" max="14873" width="3.75" style="446" customWidth="1" collapsed="1"/>
    <col min="14874" max="14874" width="4.25" style="446" customWidth="1" collapsed="1"/>
    <col min="14875" max="14875" width="11.08203125" style="446" customWidth="1" collapsed="1"/>
    <col min="14876" max="14876" width="8.58203125" style="446" customWidth="1" collapsed="1"/>
    <col min="14877" max="14877" width="7.58203125" style="446" customWidth="1" collapsed="1"/>
    <col min="14878" max="14878" width="11.75" style="446" customWidth="1" collapsed="1"/>
    <col min="14879" max="15104" width="9" style="446" collapsed="1"/>
    <col min="15105" max="15105" width="4" style="446" customWidth="1" collapsed="1"/>
    <col min="15106" max="15106" width="3.75" style="446" customWidth="1" collapsed="1"/>
    <col min="15107" max="15107" width="9.58203125" style="446" customWidth="1" collapsed="1"/>
    <col min="15108" max="15108" width="11.08203125" style="446" customWidth="1" collapsed="1"/>
    <col min="15109" max="15109" width="8" style="446" customWidth="1" collapsed="1"/>
    <col min="15110" max="15110" width="4.08203125" style="446" customWidth="1" collapsed="1"/>
    <col min="15111" max="15111" width="7.5" style="446" customWidth="1" collapsed="1"/>
    <col min="15112" max="15112" width="9.08203125" style="446" customWidth="1" collapsed="1"/>
    <col min="15113" max="15113" width="2" style="446" customWidth="1" collapsed="1"/>
    <col min="15114" max="15114" width="4.58203125" style="446" customWidth="1" collapsed="1"/>
    <col min="15115" max="15115" width="5.5" style="446" customWidth="1" collapsed="1"/>
    <col min="15116" max="15116" width="12" style="446" customWidth="1" collapsed="1"/>
    <col min="15117" max="15117" width="8" style="446" customWidth="1" collapsed="1"/>
    <col min="15118" max="15118" width="9" style="446" collapsed="1"/>
    <col min="15119" max="15119" width="10.25" style="446" customWidth="1" collapsed="1"/>
    <col min="15120" max="15120" width="12.08203125" style="446" customWidth="1" collapsed="1"/>
    <col min="15121" max="15121" width="4.08203125" style="446" customWidth="1" collapsed="1"/>
    <col min="15122" max="15122" width="8.58203125" style="446" customWidth="1" collapsed="1"/>
    <col min="15123" max="15123" width="11.08203125" style="446" customWidth="1" collapsed="1"/>
    <col min="15124" max="15124" width="7.5" style="446" customWidth="1" collapsed="1"/>
    <col min="15125" max="15125" width="4.5" style="446" customWidth="1" collapsed="1"/>
    <col min="15126" max="15126" width="7.5" style="446" customWidth="1" collapsed="1"/>
    <col min="15127" max="15127" width="11.25" style="446" customWidth="1" collapsed="1"/>
    <col min="15128" max="15128" width="2.25" style="446" customWidth="1" collapsed="1"/>
    <col min="15129" max="15129" width="3.75" style="446" customWidth="1" collapsed="1"/>
    <col min="15130" max="15130" width="4.25" style="446" customWidth="1" collapsed="1"/>
    <col min="15131" max="15131" width="11.08203125" style="446" customWidth="1" collapsed="1"/>
    <col min="15132" max="15132" width="8.58203125" style="446" customWidth="1" collapsed="1"/>
    <col min="15133" max="15133" width="7.58203125" style="446" customWidth="1" collapsed="1"/>
    <col min="15134" max="15134" width="11.75" style="446" customWidth="1" collapsed="1"/>
    <col min="15135" max="15360" width="9" style="446" collapsed="1"/>
    <col min="15361" max="15361" width="4" style="446" customWidth="1" collapsed="1"/>
    <col min="15362" max="15362" width="3.75" style="446" customWidth="1" collapsed="1"/>
    <col min="15363" max="15363" width="9.58203125" style="446" customWidth="1" collapsed="1"/>
    <col min="15364" max="15364" width="11.08203125" style="446" customWidth="1" collapsed="1"/>
    <col min="15365" max="15365" width="8" style="446" customWidth="1" collapsed="1"/>
    <col min="15366" max="15366" width="4.08203125" style="446" customWidth="1" collapsed="1"/>
    <col min="15367" max="15367" width="7.5" style="446" customWidth="1" collapsed="1"/>
    <col min="15368" max="15368" width="9.08203125" style="446" customWidth="1" collapsed="1"/>
    <col min="15369" max="15369" width="2" style="446" customWidth="1" collapsed="1"/>
    <col min="15370" max="15370" width="4.58203125" style="446" customWidth="1" collapsed="1"/>
    <col min="15371" max="15371" width="5.5" style="446" customWidth="1" collapsed="1"/>
    <col min="15372" max="15372" width="12" style="446" customWidth="1" collapsed="1"/>
    <col min="15373" max="15373" width="8" style="446" customWidth="1" collapsed="1"/>
    <col min="15374" max="15374" width="9" style="446" collapsed="1"/>
    <col min="15375" max="15375" width="10.25" style="446" customWidth="1" collapsed="1"/>
    <col min="15376" max="15376" width="12.08203125" style="446" customWidth="1" collapsed="1"/>
    <col min="15377" max="15377" width="4.08203125" style="446" customWidth="1" collapsed="1"/>
    <col min="15378" max="15378" width="8.58203125" style="446" customWidth="1" collapsed="1"/>
    <col min="15379" max="15379" width="11.08203125" style="446" customWidth="1" collapsed="1"/>
    <col min="15380" max="15380" width="7.5" style="446" customWidth="1" collapsed="1"/>
    <col min="15381" max="15381" width="4.5" style="446" customWidth="1" collapsed="1"/>
    <col min="15382" max="15382" width="7.5" style="446" customWidth="1" collapsed="1"/>
    <col min="15383" max="15383" width="11.25" style="446" customWidth="1" collapsed="1"/>
    <col min="15384" max="15384" width="2.25" style="446" customWidth="1" collapsed="1"/>
    <col min="15385" max="15385" width="3.75" style="446" customWidth="1" collapsed="1"/>
    <col min="15386" max="15386" width="4.25" style="446" customWidth="1" collapsed="1"/>
    <col min="15387" max="15387" width="11.08203125" style="446" customWidth="1" collapsed="1"/>
    <col min="15388" max="15388" width="8.58203125" style="446" customWidth="1" collapsed="1"/>
    <col min="15389" max="15389" width="7.58203125" style="446" customWidth="1" collapsed="1"/>
    <col min="15390" max="15390" width="11.75" style="446" customWidth="1" collapsed="1"/>
    <col min="15391" max="15616" width="9" style="446" collapsed="1"/>
    <col min="15617" max="15617" width="4" style="446" customWidth="1" collapsed="1"/>
    <col min="15618" max="15618" width="3.75" style="446" customWidth="1" collapsed="1"/>
    <col min="15619" max="15619" width="9.58203125" style="446" customWidth="1" collapsed="1"/>
    <col min="15620" max="15620" width="11.08203125" style="446" customWidth="1" collapsed="1"/>
    <col min="15621" max="15621" width="8" style="446" customWidth="1" collapsed="1"/>
    <col min="15622" max="15622" width="4.08203125" style="446" customWidth="1" collapsed="1"/>
    <col min="15623" max="15623" width="7.5" style="446" customWidth="1" collapsed="1"/>
    <col min="15624" max="15624" width="9.08203125" style="446" customWidth="1" collapsed="1"/>
    <col min="15625" max="15625" width="2" style="446" customWidth="1" collapsed="1"/>
    <col min="15626" max="15626" width="4.58203125" style="446" customWidth="1" collapsed="1"/>
    <col min="15627" max="15627" width="5.5" style="446" customWidth="1" collapsed="1"/>
    <col min="15628" max="15628" width="12" style="446" customWidth="1" collapsed="1"/>
    <col min="15629" max="15629" width="8" style="446" customWidth="1" collapsed="1"/>
    <col min="15630" max="15630" width="9" style="446" collapsed="1"/>
    <col min="15631" max="15631" width="10.25" style="446" customWidth="1" collapsed="1"/>
    <col min="15632" max="15632" width="12.08203125" style="446" customWidth="1" collapsed="1"/>
    <col min="15633" max="15633" width="4.08203125" style="446" customWidth="1" collapsed="1"/>
    <col min="15634" max="15634" width="8.58203125" style="446" customWidth="1" collapsed="1"/>
    <col min="15635" max="15635" width="11.08203125" style="446" customWidth="1" collapsed="1"/>
    <col min="15636" max="15636" width="7.5" style="446" customWidth="1" collapsed="1"/>
    <col min="15637" max="15637" width="4.5" style="446" customWidth="1" collapsed="1"/>
    <col min="15638" max="15638" width="7.5" style="446" customWidth="1" collapsed="1"/>
    <col min="15639" max="15639" width="11.25" style="446" customWidth="1" collapsed="1"/>
    <col min="15640" max="15640" width="2.25" style="446" customWidth="1" collapsed="1"/>
    <col min="15641" max="15641" width="3.75" style="446" customWidth="1" collapsed="1"/>
    <col min="15642" max="15642" width="4.25" style="446" customWidth="1" collapsed="1"/>
    <col min="15643" max="15643" width="11.08203125" style="446" customWidth="1" collapsed="1"/>
    <col min="15644" max="15644" width="8.58203125" style="446" customWidth="1" collapsed="1"/>
    <col min="15645" max="15645" width="7.58203125" style="446" customWidth="1" collapsed="1"/>
    <col min="15646" max="15646" width="11.75" style="446" customWidth="1" collapsed="1"/>
    <col min="15647" max="15872" width="9" style="446" collapsed="1"/>
    <col min="15873" max="15873" width="4" style="446" customWidth="1" collapsed="1"/>
    <col min="15874" max="15874" width="3.75" style="446" customWidth="1" collapsed="1"/>
    <col min="15875" max="15875" width="9.58203125" style="446" customWidth="1" collapsed="1"/>
    <col min="15876" max="15876" width="11.08203125" style="446" customWidth="1" collapsed="1"/>
    <col min="15877" max="15877" width="8" style="446" customWidth="1" collapsed="1"/>
    <col min="15878" max="15878" width="4.08203125" style="446" customWidth="1" collapsed="1"/>
    <col min="15879" max="15879" width="7.5" style="446" customWidth="1" collapsed="1"/>
    <col min="15880" max="15880" width="9.08203125" style="446" customWidth="1" collapsed="1"/>
    <col min="15881" max="15881" width="2" style="446" customWidth="1" collapsed="1"/>
    <col min="15882" max="15882" width="4.58203125" style="446" customWidth="1" collapsed="1"/>
    <col min="15883" max="15883" width="5.5" style="446" customWidth="1" collapsed="1"/>
    <col min="15884" max="15884" width="12" style="446" customWidth="1" collapsed="1"/>
    <col min="15885" max="15885" width="8" style="446" customWidth="1" collapsed="1"/>
    <col min="15886" max="15886" width="9" style="446" collapsed="1"/>
    <col min="15887" max="15887" width="10.25" style="446" customWidth="1" collapsed="1"/>
    <col min="15888" max="15888" width="12.08203125" style="446" customWidth="1" collapsed="1"/>
    <col min="15889" max="15889" width="4.08203125" style="446" customWidth="1" collapsed="1"/>
    <col min="15890" max="15890" width="8.58203125" style="446" customWidth="1" collapsed="1"/>
    <col min="15891" max="15891" width="11.08203125" style="446" customWidth="1" collapsed="1"/>
    <col min="15892" max="15892" width="7.5" style="446" customWidth="1" collapsed="1"/>
    <col min="15893" max="15893" width="4.5" style="446" customWidth="1" collapsed="1"/>
    <col min="15894" max="15894" width="7.5" style="446" customWidth="1" collapsed="1"/>
    <col min="15895" max="15895" width="11.25" style="446" customWidth="1" collapsed="1"/>
    <col min="15896" max="15896" width="2.25" style="446" customWidth="1" collapsed="1"/>
    <col min="15897" max="15897" width="3.75" style="446" customWidth="1" collapsed="1"/>
    <col min="15898" max="15898" width="4.25" style="446" customWidth="1" collapsed="1"/>
    <col min="15899" max="15899" width="11.08203125" style="446" customWidth="1" collapsed="1"/>
    <col min="15900" max="15900" width="8.58203125" style="446" customWidth="1" collapsed="1"/>
    <col min="15901" max="15901" width="7.58203125" style="446" customWidth="1" collapsed="1"/>
    <col min="15902" max="15902" width="11.75" style="446" customWidth="1" collapsed="1"/>
    <col min="15903" max="16128" width="9" style="446" collapsed="1"/>
    <col min="16129" max="16129" width="4" style="446" customWidth="1" collapsed="1"/>
    <col min="16130" max="16130" width="3.75" style="446" customWidth="1" collapsed="1"/>
    <col min="16131" max="16131" width="9.58203125" style="446" customWidth="1" collapsed="1"/>
    <col min="16132" max="16132" width="11.08203125" style="446" customWidth="1" collapsed="1"/>
    <col min="16133" max="16133" width="8" style="446" customWidth="1" collapsed="1"/>
    <col min="16134" max="16134" width="4.08203125" style="446" customWidth="1" collapsed="1"/>
    <col min="16135" max="16135" width="7.5" style="446" customWidth="1" collapsed="1"/>
    <col min="16136" max="16136" width="9.08203125" style="446" customWidth="1" collapsed="1"/>
    <col min="16137" max="16137" width="2" style="446" customWidth="1" collapsed="1"/>
    <col min="16138" max="16138" width="4.58203125" style="446" customWidth="1" collapsed="1"/>
    <col min="16139" max="16139" width="5.5" style="446" customWidth="1" collapsed="1"/>
    <col min="16140" max="16140" width="12" style="446" customWidth="1" collapsed="1"/>
    <col min="16141" max="16141" width="8" style="446" customWidth="1" collapsed="1"/>
    <col min="16142" max="16142" width="9" style="446" collapsed="1"/>
    <col min="16143" max="16143" width="10.25" style="446" customWidth="1" collapsed="1"/>
    <col min="16144" max="16144" width="12.08203125" style="446" customWidth="1" collapsed="1"/>
    <col min="16145" max="16145" width="4.08203125" style="446" customWidth="1" collapsed="1"/>
    <col min="16146" max="16146" width="8.58203125" style="446" customWidth="1" collapsed="1"/>
    <col min="16147" max="16147" width="11.08203125" style="446" customWidth="1" collapsed="1"/>
    <col min="16148" max="16148" width="7.5" style="446" customWidth="1" collapsed="1"/>
    <col min="16149" max="16149" width="4.5" style="446" customWidth="1" collapsed="1"/>
    <col min="16150" max="16150" width="7.5" style="446" customWidth="1" collapsed="1"/>
    <col min="16151" max="16151" width="11.25" style="446" customWidth="1" collapsed="1"/>
    <col min="16152" max="16152" width="2.25" style="446" customWidth="1" collapsed="1"/>
    <col min="16153" max="16153" width="3.75" style="446" customWidth="1" collapsed="1"/>
    <col min="16154" max="16154" width="4.25" style="446" customWidth="1" collapsed="1"/>
    <col min="16155" max="16155" width="11.08203125" style="446" customWidth="1" collapsed="1"/>
    <col min="16156" max="16156" width="8.58203125" style="446" customWidth="1" collapsed="1"/>
    <col min="16157" max="16157" width="7.58203125" style="446" customWidth="1" collapsed="1"/>
    <col min="16158" max="16158" width="11.75" style="446" customWidth="1" collapsed="1"/>
    <col min="16159" max="16384" width="9" style="446" collapsed="1"/>
  </cols>
  <sheetData>
    <row r="1" spans="1:31" ht="12" customHeight="1">
      <c r="A1" s="445"/>
      <c r="B1" s="840" t="s">
        <v>125</v>
      </c>
      <c r="C1" s="860"/>
      <c r="D1" s="860"/>
      <c r="E1" s="841"/>
      <c r="F1" s="445"/>
      <c r="G1" s="445"/>
      <c r="H1" s="445"/>
      <c r="I1" s="445"/>
      <c r="J1" s="445"/>
      <c r="K1" s="445"/>
      <c r="L1" s="445"/>
      <c r="M1" s="445"/>
      <c r="N1" s="875" t="str">
        <f>工事情報入力!C56</f>
        <v/>
      </c>
      <c r="O1" s="875"/>
      <c r="P1" s="445"/>
      <c r="Q1" s="864" t="s">
        <v>273</v>
      </c>
      <c r="R1" s="864"/>
      <c r="S1" s="864"/>
      <c r="T1" s="864"/>
      <c r="U1" s="445"/>
      <c r="V1" s="445"/>
      <c r="W1" s="445"/>
      <c r="X1" s="445"/>
      <c r="Y1" s="445"/>
      <c r="Z1" s="445"/>
      <c r="AA1" s="445"/>
      <c r="AB1" s="445"/>
      <c r="AC1" s="445"/>
      <c r="AD1" s="445"/>
      <c r="AE1" s="445"/>
    </row>
    <row r="2" spans="1:31" ht="12" customHeight="1">
      <c r="A2" s="445"/>
      <c r="B2" s="861"/>
      <c r="C2" s="862"/>
      <c r="D2" s="862"/>
      <c r="E2" s="863"/>
      <c r="F2" s="445"/>
      <c r="G2" s="445"/>
      <c r="H2" s="445"/>
      <c r="I2" s="445"/>
      <c r="J2" s="445"/>
      <c r="K2" s="445"/>
      <c r="L2" s="445"/>
      <c r="M2" s="445"/>
      <c r="N2" s="445"/>
      <c r="O2" s="445"/>
      <c r="P2" s="445"/>
      <c r="Q2" s="865"/>
      <c r="R2" s="865"/>
      <c r="S2" s="865"/>
      <c r="T2" s="865"/>
      <c r="U2" s="447" t="s">
        <v>274</v>
      </c>
      <c r="V2" s="448"/>
      <c r="W2" s="448"/>
      <c r="X2" s="448"/>
      <c r="Y2" s="448"/>
      <c r="Z2" s="448"/>
      <c r="AA2" s="448"/>
      <c r="AB2" s="448"/>
      <c r="AC2" s="448"/>
      <c r="AD2" s="448"/>
      <c r="AE2" s="448"/>
    </row>
    <row r="3" spans="1:31" ht="40" customHeight="1">
      <c r="A3" s="445"/>
      <c r="B3" s="445"/>
      <c r="C3" s="445"/>
      <c r="D3" s="449" t="s">
        <v>275</v>
      </c>
      <c r="E3" s="450"/>
      <c r="F3" s="450"/>
      <c r="G3" s="450"/>
      <c r="H3" s="450"/>
      <c r="I3" s="450"/>
      <c r="J3" s="450"/>
      <c r="K3" s="450"/>
      <c r="L3" s="450"/>
      <c r="M3" s="450"/>
      <c r="N3" s="450"/>
      <c r="O3" s="445"/>
      <c r="P3" s="445"/>
      <c r="Q3" s="866" t="s">
        <v>276</v>
      </c>
      <c r="R3" s="867"/>
      <c r="S3" s="868" t="str">
        <f>IF(工事情報入力!I26="","",工事情報入力!I26&amp;"（"&amp;工事情報入力!I27&amp;")")</f>
        <v/>
      </c>
      <c r="T3" s="869"/>
      <c r="U3" s="869"/>
      <c r="V3" s="869"/>
      <c r="W3" s="869"/>
      <c r="X3" s="870"/>
      <c r="Y3" s="871" t="s">
        <v>277</v>
      </c>
      <c r="Z3" s="867"/>
      <c r="AA3" s="872" t="str">
        <f>IF(工事情報入力!I28="","",工事情報入力!I28)</f>
        <v/>
      </c>
      <c r="AB3" s="873"/>
      <c r="AC3" s="873"/>
      <c r="AD3" s="874"/>
      <c r="AE3" s="445"/>
    </row>
    <row r="4" spans="1:31" ht="17.25" customHeight="1">
      <c r="A4" s="445"/>
      <c r="B4" s="445"/>
      <c r="C4" s="445"/>
      <c r="D4" s="451"/>
      <c r="E4" s="445"/>
      <c r="F4" s="452"/>
      <c r="G4" s="453" t="s">
        <v>278</v>
      </c>
      <c r="H4" s="454"/>
      <c r="I4" s="454"/>
      <c r="J4" s="454"/>
      <c r="K4" s="454"/>
      <c r="L4" s="454"/>
      <c r="M4" s="445"/>
      <c r="N4" s="445"/>
      <c r="O4" s="445"/>
      <c r="P4" s="445"/>
      <c r="Q4" s="840" t="s">
        <v>279</v>
      </c>
      <c r="R4" s="841"/>
      <c r="S4" s="842" t="str">
        <f>IF(工事情報入力!I30="","","〒 "&amp;工事情報入力!I29&amp;"　"&amp;工事情報入力!I30)</f>
        <v/>
      </c>
      <c r="T4" s="843"/>
      <c r="U4" s="843"/>
      <c r="V4" s="843"/>
      <c r="W4" s="843"/>
      <c r="X4" s="843"/>
      <c r="Y4" s="843"/>
      <c r="Z4" s="843"/>
      <c r="AA4" s="843"/>
      <c r="AB4" s="843"/>
      <c r="AC4" s="843"/>
      <c r="AD4" s="844"/>
      <c r="AE4" s="445"/>
    </row>
    <row r="5" spans="1:31" ht="18" customHeight="1">
      <c r="A5" s="445"/>
      <c r="B5" s="445"/>
      <c r="C5" s="445"/>
      <c r="D5" s="845" t="str">
        <f>工事情報入力!C8</f>
        <v>株式会社波多野組</v>
      </c>
      <c r="E5" s="846"/>
      <c r="F5" s="846"/>
      <c r="G5" s="846"/>
      <c r="H5" s="846"/>
      <c r="I5" s="445"/>
      <c r="J5" s="445"/>
      <c r="K5" s="445"/>
      <c r="L5" s="445"/>
      <c r="M5" s="445"/>
      <c r="N5" s="445"/>
      <c r="O5" s="445"/>
      <c r="P5" s="445"/>
      <c r="Q5" s="848" t="s">
        <v>280</v>
      </c>
      <c r="R5" s="849"/>
      <c r="S5" s="455"/>
      <c r="T5" s="456"/>
      <c r="U5" s="456"/>
      <c r="V5" s="456"/>
      <c r="W5" s="456"/>
      <c r="X5" s="456"/>
      <c r="Y5" s="850" t="str">
        <f>IF(工事情報入力!I31="","","TEL "&amp;工事情報入力!I31)</f>
        <v/>
      </c>
      <c r="Z5" s="850"/>
      <c r="AA5" s="850"/>
      <c r="AB5" s="850"/>
      <c r="AC5" s="850"/>
      <c r="AD5" s="851"/>
      <c r="AE5" s="445"/>
    </row>
    <row r="6" spans="1:31" ht="13" customHeight="1">
      <c r="A6" s="445"/>
      <c r="B6" s="445" t="s">
        <v>281</v>
      </c>
      <c r="C6" s="445"/>
      <c r="D6" s="846"/>
      <c r="E6" s="846"/>
      <c r="F6" s="846"/>
      <c r="G6" s="846"/>
      <c r="H6" s="846"/>
      <c r="I6" s="445"/>
      <c r="J6" s="445"/>
      <c r="K6" s="445"/>
      <c r="L6" s="445"/>
      <c r="M6" s="445"/>
      <c r="N6" s="445"/>
      <c r="O6" s="445"/>
      <c r="P6" s="445"/>
      <c r="Q6" s="840" t="s">
        <v>282</v>
      </c>
      <c r="R6" s="841"/>
      <c r="S6" s="852" t="str">
        <f>IF(工事情報入力!I26="","",工事情報入力!C6)</f>
        <v/>
      </c>
      <c r="T6" s="853"/>
      <c r="U6" s="853"/>
      <c r="V6" s="853"/>
      <c r="W6" s="853"/>
      <c r="X6" s="853"/>
      <c r="Y6" s="853"/>
      <c r="Z6" s="853"/>
      <c r="AA6" s="853"/>
      <c r="AB6" s="853"/>
      <c r="AC6" s="853"/>
      <c r="AD6" s="854"/>
      <c r="AE6" s="445"/>
    </row>
    <row r="7" spans="1:31" ht="13" customHeight="1">
      <c r="A7" s="445"/>
      <c r="B7" s="457" t="s">
        <v>283</v>
      </c>
      <c r="C7" s="457"/>
      <c r="D7" s="847"/>
      <c r="E7" s="847"/>
      <c r="F7" s="847"/>
      <c r="G7" s="847"/>
      <c r="H7" s="847"/>
      <c r="J7" s="445" t="s">
        <v>284</v>
      </c>
      <c r="K7" s="445"/>
      <c r="L7" s="445"/>
      <c r="M7" s="445"/>
      <c r="N7" s="445"/>
      <c r="O7" s="445"/>
      <c r="P7" s="445"/>
      <c r="Q7" s="858" t="s">
        <v>285</v>
      </c>
      <c r="R7" s="859"/>
      <c r="S7" s="855"/>
      <c r="T7" s="856"/>
      <c r="U7" s="856"/>
      <c r="V7" s="856"/>
      <c r="W7" s="856"/>
      <c r="X7" s="856"/>
      <c r="Y7" s="856"/>
      <c r="Z7" s="856"/>
      <c r="AA7" s="856"/>
      <c r="AB7" s="856"/>
      <c r="AC7" s="856"/>
      <c r="AD7" s="857"/>
      <c r="AE7" s="445"/>
    </row>
    <row r="8" spans="1:31" ht="13" customHeight="1">
      <c r="A8" s="445"/>
      <c r="B8" s="445"/>
      <c r="C8" s="445"/>
      <c r="D8" s="445"/>
      <c r="E8" s="445"/>
      <c r="F8" s="445"/>
      <c r="G8" s="445"/>
      <c r="H8" s="445"/>
      <c r="I8" s="445"/>
      <c r="J8" s="445"/>
      <c r="K8" s="445"/>
      <c r="L8" s="458" t="str">
        <f>"〒 "&amp;工事情報入力!C29</f>
        <v xml:space="preserve">〒 </v>
      </c>
      <c r="M8" s="445"/>
      <c r="N8" s="445"/>
      <c r="O8" s="445"/>
      <c r="P8" s="445"/>
      <c r="Q8" s="848" t="s">
        <v>286</v>
      </c>
      <c r="R8" s="849"/>
      <c r="S8" s="876" t="str">
        <f>IF(工事情報入力!I58="","",工事情報入力!I58&amp;工事情報入力!M58)</f>
        <v/>
      </c>
      <c r="T8" s="877"/>
      <c r="U8" s="877"/>
      <c r="V8" s="877"/>
      <c r="W8" s="877"/>
      <c r="X8" s="877"/>
      <c r="Y8" s="877"/>
      <c r="Z8" s="877"/>
      <c r="AA8" s="877"/>
      <c r="AB8" s="877"/>
      <c r="AC8" s="877"/>
      <c r="AD8" s="878"/>
      <c r="AE8" s="445"/>
    </row>
    <row r="9" spans="1:31" ht="13" customHeight="1">
      <c r="A9" s="445"/>
      <c r="B9" s="459" t="s">
        <v>287</v>
      </c>
      <c r="C9" s="459"/>
      <c r="D9" s="845" t="str">
        <f>工事情報入力!C10</f>
        <v>建設　太郎</v>
      </c>
      <c r="E9" s="846"/>
      <c r="F9" s="846"/>
      <c r="G9" s="846"/>
      <c r="H9" s="445"/>
      <c r="I9" s="445"/>
      <c r="J9" s="880" t="s">
        <v>288</v>
      </c>
      <c r="K9" s="880"/>
      <c r="L9" s="881" t="str">
        <f>工事情報入力!C30</f>
        <v/>
      </c>
      <c r="M9" s="881"/>
      <c r="N9" s="881"/>
      <c r="O9" s="881"/>
      <c r="P9" s="445"/>
      <c r="Q9" s="840" t="s">
        <v>289</v>
      </c>
      <c r="R9" s="841"/>
      <c r="S9" s="883" t="str">
        <f>IF(工事情報入力!I33="","",工事情報入力!I33)</f>
        <v/>
      </c>
      <c r="T9" s="884"/>
      <c r="U9" s="884"/>
      <c r="V9" s="884"/>
      <c r="W9" s="884"/>
      <c r="X9" s="885"/>
      <c r="Y9" s="886" t="s">
        <v>290</v>
      </c>
      <c r="Z9" s="887"/>
      <c r="AA9" s="892" t="str">
        <f>IF(工事情報入力!I35="","",工事情報入力!I35)</f>
        <v/>
      </c>
      <c r="AB9" s="893"/>
      <c r="AC9" s="893"/>
      <c r="AD9" s="894"/>
      <c r="AE9" s="445"/>
    </row>
    <row r="10" spans="1:31" ht="13" customHeight="1">
      <c r="A10" s="445"/>
      <c r="B10" s="460" t="s">
        <v>291</v>
      </c>
      <c r="C10" s="457"/>
      <c r="D10" s="879"/>
      <c r="E10" s="879"/>
      <c r="F10" s="879"/>
      <c r="G10" s="879"/>
      <c r="H10" s="445" t="s">
        <v>292</v>
      </c>
      <c r="I10" s="445"/>
      <c r="J10" s="880"/>
      <c r="K10" s="880"/>
      <c r="L10" s="882"/>
      <c r="M10" s="882"/>
      <c r="N10" s="882"/>
      <c r="O10" s="882"/>
      <c r="P10" s="445"/>
      <c r="Q10" s="858"/>
      <c r="R10" s="859"/>
      <c r="S10" s="901"/>
      <c r="T10" s="902"/>
      <c r="U10" s="902"/>
      <c r="V10" s="902"/>
      <c r="W10" s="902"/>
      <c r="X10" s="903"/>
      <c r="Y10" s="888"/>
      <c r="Z10" s="889"/>
      <c r="AA10" s="895"/>
      <c r="AB10" s="896"/>
      <c r="AC10" s="896"/>
      <c r="AD10" s="897"/>
      <c r="AE10" s="445"/>
    </row>
    <row r="11" spans="1:31" ht="12" customHeight="1">
      <c r="A11" s="445"/>
      <c r="B11" s="445"/>
      <c r="C11" s="445"/>
      <c r="D11" s="445"/>
      <c r="E11" s="445"/>
      <c r="F11" s="445"/>
      <c r="G11" s="445"/>
      <c r="H11" s="445"/>
      <c r="I11" s="445"/>
      <c r="J11" s="445"/>
      <c r="K11" s="445"/>
      <c r="L11" s="902"/>
      <c r="M11" s="902"/>
      <c r="N11" s="902"/>
      <c r="O11" s="902"/>
      <c r="P11" s="445"/>
      <c r="Q11" s="861"/>
      <c r="R11" s="863"/>
      <c r="S11" s="904" t="str">
        <f>IF(工事情報入力!I34="","",工事情報入力!I34)</f>
        <v/>
      </c>
      <c r="T11" s="905"/>
      <c r="U11" s="905"/>
      <c r="V11" s="905"/>
      <c r="W11" s="905"/>
      <c r="X11" s="906"/>
      <c r="Y11" s="890"/>
      <c r="Z11" s="891"/>
      <c r="AA11" s="898"/>
      <c r="AB11" s="899"/>
      <c r="AC11" s="899"/>
      <c r="AD11" s="900"/>
      <c r="AE11" s="445"/>
    </row>
    <row r="12" spans="1:31" ht="12" customHeight="1">
      <c r="A12" s="445"/>
      <c r="B12" s="907" t="s">
        <v>293</v>
      </c>
      <c r="C12" s="907"/>
      <c r="D12" s="908" t="str">
        <f>工事情報入力!C8&amp;"（"&amp;工事情報入力!C9&amp;")"</f>
        <v>株式会社波多野組（48316054461322)</v>
      </c>
      <c r="E12" s="908"/>
      <c r="F12" s="908"/>
      <c r="G12" s="908"/>
      <c r="H12" s="908"/>
      <c r="I12" s="445"/>
      <c r="J12" s="445"/>
      <c r="K12" s="445"/>
      <c r="L12" s="909" t="str">
        <f>"TEL　"&amp;工事情報入力!C31</f>
        <v>TEL　</v>
      </c>
      <c r="M12" s="909"/>
      <c r="N12" s="909"/>
      <c r="O12" s="909"/>
      <c r="P12" s="445"/>
      <c r="Q12" s="445"/>
      <c r="R12" s="445"/>
      <c r="S12" s="445"/>
      <c r="T12" s="445"/>
      <c r="U12" s="445"/>
      <c r="V12" s="445"/>
      <c r="W12" s="445"/>
      <c r="X12" s="445"/>
      <c r="Y12" s="445"/>
      <c r="Z12" s="445"/>
      <c r="AA12" s="445"/>
      <c r="AB12" s="445"/>
      <c r="AC12" s="445"/>
      <c r="AD12" s="445"/>
      <c r="AE12" s="445"/>
    </row>
    <row r="13" spans="1:31" ht="13.9" customHeight="1">
      <c r="A13" s="445"/>
      <c r="B13" s="907"/>
      <c r="C13" s="907"/>
      <c r="D13" s="908"/>
      <c r="E13" s="908"/>
      <c r="F13" s="908"/>
      <c r="G13" s="908"/>
      <c r="H13" s="908"/>
      <c r="I13" s="445"/>
      <c r="J13" s="445"/>
      <c r="K13" s="445"/>
      <c r="L13" s="902"/>
      <c r="M13" s="902"/>
      <c r="N13" s="902"/>
      <c r="O13" s="902"/>
      <c r="P13" s="445"/>
      <c r="Q13" s="840"/>
      <c r="R13" s="841"/>
      <c r="S13" s="886" t="s">
        <v>294</v>
      </c>
      <c r="T13" s="860"/>
      <c r="U13" s="887"/>
      <c r="V13" s="840" t="s">
        <v>295</v>
      </c>
      <c r="W13" s="860"/>
      <c r="X13" s="860"/>
      <c r="Y13" s="860"/>
      <c r="Z13" s="860"/>
      <c r="AA13" s="887"/>
      <c r="AB13" s="840" t="s">
        <v>296</v>
      </c>
      <c r="AC13" s="860"/>
      <c r="AD13" s="841"/>
      <c r="AE13" s="445"/>
    </row>
    <row r="14" spans="1:31" ht="13.15" customHeight="1">
      <c r="A14" s="445"/>
      <c r="B14" s="907"/>
      <c r="C14" s="907"/>
      <c r="D14" s="908"/>
      <c r="E14" s="908"/>
      <c r="F14" s="908"/>
      <c r="G14" s="908"/>
      <c r="H14" s="908"/>
      <c r="I14" s="445"/>
      <c r="J14" s="445"/>
      <c r="K14" s="445"/>
      <c r="L14" s="909" t="str">
        <f>"FAX　"&amp;工事情報入力!C32</f>
        <v>FAX　</v>
      </c>
      <c r="M14" s="909"/>
      <c r="N14" s="909"/>
      <c r="O14" s="909"/>
      <c r="P14" s="445"/>
      <c r="Q14" s="858"/>
      <c r="R14" s="859"/>
      <c r="S14" s="910"/>
      <c r="T14" s="911"/>
      <c r="U14" s="912"/>
      <c r="V14" s="861"/>
      <c r="W14" s="862"/>
      <c r="X14" s="862"/>
      <c r="Y14" s="862"/>
      <c r="Z14" s="862"/>
      <c r="AA14" s="891"/>
      <c r="AB14" s="848"/>
      <c r="AC14" s="911"/>
      <c r="AD14" s="849"/>
      <c r="AE14" s="445"/>
    </row>
    <row r="15" spans="1:31" ht="12" customHeight="1">
      <c r="A15" s="445"/>
      <c r="B15" s="907"/>
      <c r="C15" s="907"/>
      <c r="D15" s="908"/>
      <c r="E15" s="908"/>
      <c r="F15" s="908"/>
      <c r="G15" s="908"/>
      <c r="H15" s="908"/>
      <c r="I15" s="445"/>
      <c r="J15" s="913" t="s">
        <v>297</v>
      </c>
      <c r="K15" s="913"/>
      <c r="L15" s="914" t="str">
        <f>工事情報入力!C26&amp;"("&amp;工事情報入力!C27&amp;")"</f>
        <v>()</v>
      </c>
      <c r="M15" s="914"/>
      <c r="N15" s="914"/>
      <c r="O15" s="914"/>
      <c r="P15" s="445"/>
      <c r="Q15" s="858"/>
      <c r="R15" s="859"/>
      <c r="S15" s="915" t="str">
        <f>IF(工事情報入力!I36="","",工事情報入力!I36&amp;工事情報入力!M36)</f>
        <v/>
      </c>
      <c r="T15" s="916"/>
      <c r="U15" s="917"/>
      <c r="V15" s="924" t="str">
        <f>IF(工事情報入力!I36="","",工事情報入力!I37&amp;"（"&amp;IF(工事情報入力!J37="特定","特","般")&amp;"-"&amp;工事情報入力!K37&amp;") 第"&amp;工事情報入力!M37&amp;"号")</f>
        <v/>
      </c>
      <c r="W15" s="925"/>
      <c r="X15" s="925"/>
      <c r="Y15" s="925"/>
      <c r="Z15" s="925"/>
      <c r="AA15" s="926"/>
      <c r="AB15" s="933" t="str">
        <f>IF(工事情報入力!I38="","",工事情報入力!I38)</f>
        <v/>
      </c>
      <c r="AC15" s="934"/>
      <c r="AD15" s="935"/>
      <c r="AE15" s="445"/>
    </row>
    <row r="16" spans="1:31" ht="17.149999999999999" customHeight="1">
      <c r="A16" s="445"/>
      <c r="B16" s="950" t="s">
        <v>298</v>
      </c>
      <c r="C16" s="951"/>
      <c r="D16" s="954" t="str">
        <f>工事情報入力!C6</f>
        <v>道路改良工事・道路橋りょう改築工事合併工事（●●・Ｒ▲-▲）（週休２日）</v>
      </c>
      <c r="E16" s="914"/>
      <c r="F16" s="914"/>
      <c r="G16" s="914"/>
      <c r="H16" s="955"/>
      <c r="I16" s="445"/>
      <c r="J16" s="913"/>
      <c r="K16" s="913"/>
      <c r="L16" s="881"/>
      <c r="M16" s="881"/>
      <c r="N16" s="881"/>
      <c r="O16" s="881"/>
      <c r="P16" s="445"/>
      <c r="Q16" s="858" t="s">
        <v>299</v>
      </c>
      <c r="R16" s="859"/>
      <c r="S16" s="918"/>
      <c r="T16" s="919"/>
      <c r="U16" s="920"/>
      <c r="V16" s="927"/>
      <c r="W16" s="928"/>
      <c r="X16" s="928"/>
      <c r="Y16" s="928"/>
      <c r="Z16" s="928"/>
      <c r="AA16" s="929"/>
      <c r="AB16" s="936"/>
      <c r="AC16" s="937"/>
      <c r="AD16" s="938"/>
      <c r="AE16" s="445"/>
    </row>
    <row r="17" spans="1:31" ht="18" customHeight="1">
      <c r="A17" s="445"/>
      <c r="B17" s="950"/>
      <c r="C17" s="951"/>
      <c r="D17" s="956"/>
      <c r="E17" s="881"/>
      <c r="F17" s="881"/>
      <c r="G17" s="881"/>
      <c r="H17" s="957"/>
      <c r="I17" s="445"/>
      <c r="J17" s="913"/>
      <c r="K17" s="913"/>
      <c r="L17" s="882"/>
      <c r="M17" s="882"/>
      <c r="N17" s="882"/>
      <c r="O17" s="882"/>
      <c r="P17" s="445"/>
      <c r="Q17" s="858" t="s">
        <v>300</v>
      </c>
      <c r="R17" s="859"/>
      <c r="S17" s="921"/>
      <c r="T17" s="922"/>
      <c r="U17" s="923"/>
      <c r="V17" s="930"/>
      <c r="W17" s="931"/>
      <c r="X17" s="931"/>
      <c r="Y17" s="931"/>
      <c r="Z17" s="931"/>
      <c r="AA17" s="932"/>
      <c r="AB17" s="939"/>
      <c r="AC17" s="940"/>
      <c r="AD17" s="941"/>
      <c r="AE17" s="445"/>
    </row>
    <row r="18" spans="1:31" ht="18" customHeight="1">
      <c r="A18" s="445"/>
      <c r="B18" s="952"/>
      <c r="C18" s="953"/>
      <c r="D18" s="958"/>
      <c r="E18" s="959"/>
      <c r="F18" s="959"/>
      <c r="G18" s="959"/>
      <c r="H18" s="960"/>
      <c r="I18" s="445"/>
      <c r="J18" s="445" t="s">
        <v>277</v>
      </c>
      <c r="K18" s="445"/>
      <c r="L18" s="909" t="str">
        <f>工事情報入力!C28</f>
        <v/>
      </c>
      <c r="M18" s="909"/>
      <c r="N18" s="909"/>
      <c r="O18" s="457"/>
      <c r="P18" s="445"/>
      <c r="Q18" s="858"/>
      <c r="R18" s="859"/>
      <c r="S18" s="915" t="str">
        <f>IF(工事情報入力!I39="","",工事情報入力!I39&amp;工事情報入力!M39)</f>
        <v/>
      </c>
      <c r="T18" s="916"/>
      <c r="U18" s="917"/>
      <c r="V18" s="924" t="str">
        <f>IF(工事情報入力!I39="","",工事情報入力!I40&amp;"（"&amp;IF(工事情報入力!J40="特定","特","般")&amp;"-"&amp;工事情報入力!K40&amp;") 第"&amp;工事情報入力!M40&amp;"号")</f>
        <v/>
      </c>
      <c r="W18" s="925"/>
      <c r="X18" s="925"/>
      <c r="Y18" s="925"/>
      <c r="Z18" s="925"/>
      <c r="AA18" s="926"/>
      <c r="AB18" s="933" t="str">
        <f>IF(工事情報入力!I41="","",工事情報入力!I41)</f>
        <v/>
      </c>
      <c r="AC18" s="934"/>
      <c r="AD18" s="935"/>
      <c r="AE18" s="445"/>
    </row>
    <row r="19" spans="1:31" ht="12" customHeight="1">
      <c r="A19" s="445"/>
      <c r="B19" s="948" t="s">
        <v>301</v>
      </c>
      <c r="C19" s="948"/>
      <c r="D19" s="948"/>
      <c r="E19" s="948"/>
      <c r="F19" s="445"/>
      <c r="G19" s="445"/>
      <c r="H19" s="445"/>
      <c r="I19" s="445"/>
      <c r="J19" s="445"/>
      <c r="K19" s="445"/>
      <c r="L19" s="445"/>
      <c r="M19" s="445"/>
      <c r="N19" s="445"/>
      <c r="O19" s="445"/>
      <c r="P19" s="445"/>
      <c r="Q19" s="858"/>
      <c r="R19" s="859"/>
      <c r="S19" s="918"/>
      <c r="T19" s="919"/>
      <c r="U19" s="920"/>
      <c r="V19" s="927"/>
      <c r="W19" s="928"/>
      <c r="X19" s="928"/>
      <c r="Y19" s="928"/>
      <c r="Z19" s="928"/>
      <c r="AA19" s="929"/>
      <c r="AB19" s="936"/>
      <c r="AC19" s="937"/>
      <c r="AD19" s="938"/>
      <c r="AE19" s="445"/>
    </row>
    <row r="20" spans="1:31" ht="12" customHeight="1">
      <c r="A20" s="445"/>
      <c r="B20" s="949"/>
      <c r="C20" s="949"/>
      <c r="D20" s="949"/>
      <c r="E20" s="949"/>
      <c r="F20" s="445"/>
      <c r="G20" s="445"/>
      <c r="H20" s="445"/>
      <c r="I20" s="445"/>
      <c r="J20" s="445"/>
      <c r="K20" s="445"/>
      <c r="L20" s="445"/>
      <c r="M20" s="445"/>
      <c r="N20" s="445"/>
      <c r="O20" s="445"/>
      <c r="P20" s="445"/>
      <c r="Q20" s="848"/>
      <c r="R20" s="849"/>
      <c r="S20" s="942"/>
      <c r="T20" s="943"/>
      <c r="U20" s="944"/>
      <c r="V20" s="930"/>
      <c r="W20" s="931"/>
      <c r="X20" s="931"/>
      <c r="Y20" s="931"/>
      <c r="Z20" s="931"/>
      <c r="AA20" s="932"/>
      <c r="AB20" s="945"/>
      <c r="AC20" s="946"/>
      <c r="AD20" s="947"/>
      <c r="AE20" s="445"/>
    </row>
    <row r="21" spans="1:31" ht="13" customHeight="1">
      <c r="A21" s="445"/>
      <c r="B21" s="840" t="s">
        <v>282</v>
      </c>
      <c r="C21" s="841"/>
      <c r="D21" s="961" t="str">
        <f>工事情報入力!C6</f>
        <v>道路改良工事・道路橋りょう改築工事合併工事（●●・Ｒ▲-▲）（週休２日）</v>
      </c>
      <c r="E21" s="853"/>
      <c r="F21" s="853"/>
      <c r="G21" s="853"/>
      <c r="H21" s="853"/>
      <c r="I21" s="853"/>
      <c r="J21" s="853"/>
      <c r="K21" s="853"/>
      <c r="L21" s="853"/>
      <c r="M21" s="853"/>
      <c r="N21" s="853"/>
      <c r="O21" s="854"/>
      <c r="P21" s="445"/>
      <c r="Q21" s="461"/>
      <c r="R21" s="461"/>
      <c r="S21" s="462"/>
      <c r="T21" s="462"/>
      <c r="U21" s="462"/>
      <c r="V21" s="463"/>
      <c r="W21" s="464"/>
      <c r="X21" s="465"/>
      <c r="Y21" s="465"/>
      <c r="Z21" s="465"/>
      <c r="AA21" s="465"/>
      <c r="AB21" s="466"/>
      <c r="AC21" s="466"/>
      <c r="AD21" s="466"/>
      <c r="AE21" s="445"/>
    </row>
    <row r="22" spans="1:31" ht="13" customHeight="1">
      <c r="A22" s="445"/>
      <c r="B22" s="858" t="s">
        <v>302</v>
      </c>
      <c r="C22" s="859"/>
      <c r="D22" s="855"/>
      <c r="E22" s="856"/>
      <c r="F22" s="856"/>
      <c r="G22" s="856"/>
      <c r="H22" s="856"/>
      <c r="I22" s="856"/>
      <c r="J22" s="856"/>
      <c r="K22" s="856"/>
      <c r="L22" s="856"/>
      <c r="M22" s="856"/>
      <c r="N22" s="856"/>
      <c r="O22" s="857"/>
      <c r="P22" s="445"/>
      <c r="Q22" s="962" t="s">
        <v>303</v>
      </c>
      <c r="R22" s="963"/>
      <c r="S22" s="964" t="s">
        <v>304</v>
      </c>
      <c r="T22" s="967" t="s">
        <v>305</v>
      </c>
      <c r="U22" s="968"/>
      <c r="V22" s="968"/>
      <c r="W22" s="969"/>
      <c r="X22" s="840" t="s">
        <v>306</v>
      </c>
      <c r="Y22" s="860"/>
      <c r="Z22" s="860"/>
      <c r="AA22" s="887"/>
      <c r="AB22" s="967" t="s">
        <v>307</v>
      </c>
      <c r="AC22" s="968"/>
      <c r="AD22" s="980"/>
      <c r="AE22" s="445"/>
    </row>
    <row r="23" spans="1:31" ht="12" customHeight="1">
      <c r="A23" s="445"/>
      <c r="B23" s="848" t="s">
        <v>286</v>
      </c>
      <c r="C23" s="849"/>
      <c r="D23" s="982" t="str">
        <f>工事情報入力!C58&amp;"工事"</f>
        <v>工事</v>
      </c>
      <c r="E23" s="983"/>
      <c r="F23" s="983"/>
      <c r="G23" s="983"/>
      <c r="H23" s="983"/>
      <c r="I23" s="983"/>
      <c r="J23" s="983"/>
      <c r="K23" s="983"/>
      <c r="L23" s="983"/>
      <c r="M23" s="983"/>
      <c r="N23" s="983"/>
      <c r="O23" s="984"/>
      <c r="P23" s="445"/>
      <c r="Q23" s="950"/>
      <c r="R23" s="951"/>
      <c r="S23" s="965"/>
      <c r="T23" s="970"/>
      <c r="U23" s="971"/>
      <c r="V23" s="971"/>
      <c r="W23" s="972"/>
      <c r="X23" s="848"/>
      <c r="Y23" s="911"/>
      <c r="Z23" s="911"/>
      <c r="AA23" s="912"/>
      <c r="AB23" s="970"/>
      <c r="AC23" s="971"/>
      <c r="AD23" s="981"/>
      <c r="AE23" s="445"/>
    </row>
    <row r="24" spans="1:31" ht="12" customHeight="1">
      <c r="A24" s="445"/>
      <c r="B24" s="840" t="s">
        <v>289</v>
      </c>
      <c r="C24" s="841"/>
      <c r="D24" s="883" t="str">
        <f>工事情報入力!C33</f>
        <v/>
      </c>
      <c r="E24" s="884"/>
      <c r="F24" s="884"/>
      <c r="G24" s="884"/>
      <c r="H24" s="884"/>
      <c r="I24" s="885"/>
      <c r="J24" s="985" t="s">
        <v>308</v>
      </c>
      <c r="K24" s="963"/>
      <c r="L24" s="988" t="str">
        <f>工事情報入力!C35</f>
        <v/>
      </c>
      <c r="M24" s="989"/>
      <c r="N24" s="989"/>
      <c r="O24" s="990"/>
      <c r="P24" s="445"/>
      <c r="Q24" s="950"/>
      <c r="R24" s="951"/>
      <c r="S24" s="965"/>
      <c r="T24" s="997" t="str">
        <f>IF(工事情報入力!I43="選択してください","",工事情報入力!I43)</f>
        <v/>
      </c>
      <c r="U24" s="998"/>
      <c r="V24" s="998"/>
      <c r="W24" s="999"/>
      <c r="X24" s="997" t="str">
        <f>IF(工事情報入力!I45="選択してください","",工事情報入力!I45)</f>
        <v/>
      </c>
      <c r="Y24" s="998"/>
      <c r="Z24" s="998"/>
      <c r="AA24" s="999"/>
      <c r="AB24" s="997" t="str">
        <f>IF(工事情報入力!I47="選択してください","",工事情報入力!I47)</f>
        <v/>
      </c>
      <c r="AC24" s="998"/>
      <c r="AD24" s="1006"/>
      <c r="AE24" s="445"/>
    </row>
    <row r="25" spans="1:31" ht="12" customHeight="1">
      <c r="A25" s="445"/>
      <c r="B25" s="858"/>
      <c r="C25" s="859"/>
      <c r="D25" s="901"/>
      <c r="E25" s="902"/>
      <c r="F25" s="902"/>
      <c r="G25" s="902"/>
      <c r="H25" s="902"/>
      <c r="I25" s="903"/>
      <c r="J25" s="986"/>
      <c r="K25" s="951"/>
      <c r="L25" s="991"/>
      <c r="M25" s="992"/>
      <c r="N25" s="992"/>
      <c r="O25" s="993"/>
      <c r="P25" s="445"/>
      <c r="Q25" s="950"/>
      <c r="R25" s="951"/>
      <c r="S25" s="965"/>
      <c r="T25" s="1000"/>
      <c r="U25" s="1001"/>
      <c r="V25" s="1001"/>
      <c r="W25" s="1002"/>
      <c r="X25" s="1000"/>
      <c r="Y25" s="1001"/>
      <c r="Z25" s="1001"/>
      <c r="AA25" s="1002"/>
      <c r="AB25" s="1000"/>
      <c r="AC25" s="1001"/>
      <c r="AD25" s="1007"/>
      <c r="AE25" s="445"/>
    </row>
    <row r="26" spans="1:31" ht="12" customHeight="1">
      <c r="A26" s="445"/>
      <c r="B26" s="861"/>
      <c r="C26" s="863"/>
      <c r="D26" s="904" t="str">
        <f>工事情報入力!C34</f>
        <v/>
      </c>
      <c r="E26" s="905"/>
      <c r="F26" s="905"/>
      <c r="G26" s="905"/>
      <c r="H26" s="905"/>
      <c r="I26" s="906"/>
      <c r="J26" s="987"/>
      <c r="K26" s="953"/>
      <c r="L26" s="994"/>
      <c r="M26" s="995"/>
      <c r="N26" s="995"/>
      <c r="O26" s="996"/>
      <c r="P26" s="445"/>
      <c r="Q26" s="950"/>
      <c r="R26" s="951"/>
      <c r="S26" s="966"/>
      <c r="T26" s="1003"/>
      <c r="U26" s="1004"/>
      <c r="V26" s="1004"/>
      <c r="W26" s="1005"/>
      <c r="X26" s="1003"/>
      <c r="Y26" s="1004"/>
      <c r="Z26" s="1004"/>
      <c r="AA26" s="1005"/>
      <c r="AB26" s="1003"/>
      <c r="AC26" s="1004"/>
      <c r="AD26" s="1008"/>
      <c r="AE26" s="445"/>
    </row>
    <row r="27" spans="1:31" ht="12" customHeight="1">
      <c r="A27" s="445"/>
      <c r="B27" s="445"/>
      <c r="C27" s="445"/>
      <c r="D27" s="445"/>
      <c r="E27" s="445"/>
      <c r="F27" s="445"/>
      <c r="G27" s="445"/>
      <c r="H27" s="445"/>
      <c r="I27" s="445"/>
      <c r="J27" s="445"/>
      <c r="K27" s="445"/>
      <c r="L27" s="445"/>
      <c r="M27" s="445"/>
      <c r="N27" s="445"/>
      <c r="O27" s="445"/>
      <c r="P27" s="445"/>
      <c r="Q27" s="950"/>
      <c r="R27" s="951"/>
      <c r="S27" s="979" t="s">
        <v>309</v>
      </c>
      <c r="T27" s="967" t="s">
        <v>310</v>
      </c>
      <c r="U27" s="968"/>
      <c r="V27" s="969"/>
      <c r="W27" s="840" t="s">
        <v>305</v>
      </c>
      <c r="X27" s="860"/>
      <c r="Y27" s="860"/>
      <c r="Z27" s="887"/>
      <c r="AA27" s="840" t="s">
        <v>306</v>
      </c>
      <c r="AB27" s="887"/>
      <c r="AC27" s="967" t="s">
        <v>307</v>
      </c>
      <c r="AD27" s="980"/>
      <c r="AE27" s="445"/>
    </row>
    <row r="28" spans="1:31" ht="12" customHeight="1">
      <c r="A28" s="445"/>
      <c r="B28" s="840"/>
      <c r="C28" s="841"/>
      <c r="D28" s="886" t="s">
        <v>294</v>
      </c>
      <c r="E28" s="860"/>
      <c r="F28" s="887"/>
      <c r="G28" s="840" t="s">
        <v>295</v>
      </c>
      <c r="H28" s="860"/>
      <c r="I28" s="860"/>
      <c r="J28" s="860"/>
      <c r="K28" s="860"/>
      <c r="L28" s="887"/>
      <c r="M28" s="840" t="s">
        <v>296</v>
      </c>
      <c r="N28" s="860"/>
      <c r="O28" s="841"/>
      <c r="P28" s="445"/>
      <c r="Q28" s="950"/>
      <c r="R28" s="951"/>
      <c r="S28" s="965"/>
      <c r="T28" s="970"/>
      <c r="U28" s="971"/>
      <c r="V28" s="972"/>
      <c r="W28" s="848"/>
      <c r="X28" s="911"/>
      <c r="Y28" s="911"/>
      <c r="Z28" s="912"/>
      <c r="AA28" s="848"/>
      <c r="AB28" s="912"/>
      <c r="AC28" s="970"/>
      <c r="AD28" s="981"/>
      <c r="AE28" s="445"/>
    </row>
    <row r="29" spans="1:31" ht="12" customHeight="1">
      <c r="A29" s="445"/>
      <c r="B29" s="858"/>
      <c r="C29" s="859"/>
      <c r="D29" s="910"/>
      <c r="E29" s="911"/>
      <c r="F29" s="912"/>
      <c r="G29" s="861"/>
      <c r="H29" s="862"/>
      <c r="I29" s="862"/>
      <c r="J29" s="862"/>
      <c r="K29" s="862"/>
      <c r="L29" s="891"/>
      <c r="M29" s="848"/>
      <c r="N29" s="911"/>
      <c r="O29" s="849"/>
      <c r="P29" s="445"/>
      <c r="Q29" s="950"/>
      <c r="R29" s="951"/>
      <c r="S29" s="965"/>
      <c r="T29" s="973" t="str">
        <f>IF(工事情報入力!I42="","",工事情報入力!I42)</f>
        <v/>
      </c>
      <c r="U29" s="974"/>
      <c r="V29" s="975"/>
      <c r="W29" s="1009" t="str">
        <f>IF(工事情報入力!I44="","",工事情報入力!I44)</f>
        <v/>
      </c>
      <c r="X29" s="1010"/>
      <c r="Y29" s="1010"/>
      <c r="Z29" s="1011"/>
      <c r="AA29" s="1009" t="str">
        <f>IF(工事情報入力!I46="","",工事情報入力!I46)</f>
        <v/>
      </c>
      <c r="AB29" s="1011"/>
      <c r="AC29" s="1015" t="str">
        <f>IF(工事情報入力!I48="","",工事情報入力!I48)</f>
        <v/>
      </c>
      <c r="AD29" s="1016"/>
      <c r="AE29" s="445"/>
    </row>
    <row r="30" spans="1:31" ht="12" customHeight="1">
      <c r="A30" s="445"/>
      <c r="B30" s="858"/>
      <c r="C30" s="859"/>
      <c r="D30" s="915" t="str">
        <f>IF(工事情報入力!C36="","",工事情報入力!C36&amp;工事情報入力!G36)</f>
        <v/>
      </c>
      <c r="E30" s="916"/>
      <c r="F30" s="917"/>
      <c r="G30" s="924" t="str">
        <f>IF(工事情報入力!C36="","",工事情報入力!C37&amp;"（"&amp;IF(工事情報入力!D37="特定","特","般")&amp;"-"&amp;工事情報入力!E37&amp;") 第"&amp;工事情報入力!G37&amp;"号")</f>
        <v/>
      </c>
      <c r="H30" s="925"/>
      <c r="I30" s="925"/>
      <c r="J30" s="925"/>
      <c r="K30" s="925"/>
      <c r="L30" s="926"/>
      <c r="M30" s="1019" t="str">
        <f>IF(工事情報入力!C38="","",工事情報入力!C38)</f>
        <v/>
      </c>
      <c r="N30" s="1020"/>
      <c r="O30" s="1021"/>
      <c r="P30" s="445"/>
      <c r="Q30" s="952"/>
      <c r="R30" s="953"/>
      <c r="S30" s="966"/>
      <c r="T30" s="976"/>
      <c r="U30" s="977"/>
      <c r="V30" s="978"/>
      <c r="W30" s="1012"/>
      <c r="X30" s="1013"/>
      <c r="Y30" s="1013"/>
      <c r="Z30" s="1014"/>
      <c r="AA30" s="1012"/>
      <c r="AB30" s="1014"/>
      <c r="AC30" s="1017"/>
      <c r="AD30" s="1018"/>
      <c r="AE30" s="445"/>
    </row>
    <row r="31" spans="1:31" ht="12" customHeight="1">
      <c r="A31" s="445"/>
      <c r="B31" s="858" t="s">
        <v>299</v>
      </c>
      <c r="C31" s="859"/>
      <c r="D31" s="918"/>
      <c r="E31" s="919"/>
      <c r="F31" s="920"/>
      <c r="G31" s="927"/>
      <c r="H31" s="928"/>
      <c r="I31" s="928"/>
      <c r="J31" s="928"/>
      <c r="K31" s="928"/>
      <c r="L31" s="929"/>
      <c r="M31" s="1022"/>
      <c r="N31" s="1023"/>
      <c r="O31" s="1024"/>
      <c r="P31" s="445"/>
      <c r="Q31" s="467"/>
      <c r="R31" s="467"/>
      <c r="S31" s="468"/>
      <c r="T31" s="469"/>
      <c r="U31" s="469"/>
      <c r="V31" s="469"/>
      <c r="W31" s="470"/>
      <c r="X31" s="470"/>
      <c r="Y31" s="470"/>
      <c r="Z31" s="470"/>
      <c r="AA31" s="470"/>
      <c r="AB31" s="470"/>
      <c r="AC31" s="471"/>
      <c r="AD31" s="471"/>
      <c r="AE31" s="445"/>
    </row>
    <row r="32" spans="1:31" ht="12" customHeight="1">
      <c r="A32" s="445"/>
      <c r="B32" s="858" t="s">
        <v>300</v>
      </c>
      <c r="C32" s="859"/>
      <c r="D32" s="942"/>
      <c r="E32" s="943"/>
      <c r="F32" s="944"/>
      <c r="G32" s="930"/>
      <c r="H32" s="931"/>
      <c r="I32" s="931"/>
      <c r="J32" s="931"/>
      <c r="K32" s="931"/>
      <c r="L32" s="932"/>
      <c r="M32" s="1025"/>
      <c r="N32" s="1026"/>
      <c r="O32" s="1027"/>
      <c r="P32" s="445"/>
      <c r="Q32" s="840" t="s">
        <v>287</v>
      </c>
      <c r="R32" s="860"/>
      <c r="S32" s="887"/>
      <c r="T32" s="1029" t="str">
        <f>IF(工事情報入力!I50="","",工事情報入力!I50)</f>
        <v/>
      </c>
      <c r="U32" s="1030"/>
      <c r="V32" s="1030"/>
      <c r="W32" s="1031"/>
      <c r="X32" s="445"/>
      <c r="Y32" s="840" t="s">
        <v>311</v>
      </c>
      <c r="Z32" s="860"/>
      <c r="AA32" s="887"/>
      <c r="AB32" s="1029" t="str">
        <f>IF(工事情報入力!I53="","",工事情報入力!I53)</f>
        <v/>
      </c>
      <c r="AC32" s="1030"/>
      <c r="AD32" s="1031"/>
      <c r="AE32" s="445"/>
    </row>
    <row r="33" spans="1:31" ht="12" customHeight="1">
      <c r="A33" s="445"/>
      <c r="B33" s="858"/>
      <c r="C33" s="859"/>
      <c r="D33" s="915" t="str">
        <f>IF(工事情報入力!C39="","",工事情報入力!C39&amp;工事情報入力!G39)</f>
        <v/>
      </c>
      <c r="E33" s="916"/>
      <c r="F33" s="917"/>
      <c r="G33" s="1036" t="str">
        <f>IF(工事情報入力!C39="","",工事情報入力!C40&amp;"（"&amp;IF(工事情報入力!D40="特定","特","般")&amp;"-"&amp;工事情報入力!E40&amp;") 第"&amp;工事情報入力!G40&amp;"号")</f>
        <v/>
      </c>
      <c r="H33" s="1030"/>
      <c r="I33" s="1030"/>
      <c r="J33" s="1030"/>
      <c r="K33" s="1030"/>
      <c r="L33" s="1031"/>
      <c r="M33" s="1019" t="str">
        <f>IF(工事情報入力!C41="","",工事情報入力!C41)</f>
        <v/>
      </c>
      <c r="N33" s="1020"/>
      <c r="O33" s="1021"/>
      <c r="P33" s="445"/>
      <c r="Q33" s="858"/>
      <c r="R33" s="1028"/>
      <c r="S33" s="889"/>
      <c r="T33" s="1032"/>
      <c r="U33" s="1033"/>
      <c r="V33" s="1033"/>
      <c r="W33" s="1034"/>
      <c r="X33" s="445"/>
      <c r="Y33" s="858"/>
      <c r="Z33" s="1028"/>
      <c r="AA33" s="889"/>
      <c r="AB33" s="1032"/>
      <c r="AC33" s="1033"/>
      <c r="AD33" s="1034"/>
      <c r="AE33" s="445"/>
    </row>
    <row r="34" spans="1:31" ht="12" customHeight="1">
      <c r="A34" s="445"/>
      <c r="B34" s="858"/>
      <c r="C34" s="859"/>
      <c r="D34" s="918"/>
      <c r="E34" s="919"/>
      <c r="F34" s="920"/>
      <c r="G34" s="1037"/>
      <c r="H34" s="1033"/>
      <c r="I34" s="1033"/>
      <c r="J34" s="1033"/>
      <c r="K34" s="1033"/>
      <c r="L34" s="1034"/>
      <c r="M34" s="1022"/>
      <c r="N34" s="1023"/>
      <c r="O34" s="1024"/>
      <c r="P34" s="445"/>
      <c r="Q34" s="858"/>
      <c r="R34" s="1028"/>
      <c r="S34" s="889"/>
      <c r="T34" s="1035"/>
      <c r="U34" s="850"/>
      <c r="V34" s="850"/>
      <c r="W34" s="851"/>
      <c r="X34" s="445"/>
      <c r="Y34" s="848"/>
      <c r="Z34" s="911"/>
      <c r="AA34" s="912"/>
      <c r="AB34" s="1035"/>
      <c r="AC34" s="850"/>
      <c r="AD34" s="851"/>
      <c r="AE34" s="445"/>
    </row>
    <row r="35" spans="1:31" ht="12" customHeight="1">
      <c r="A35" s="445"/>
      <c r="B35" s="848"/>
      <c r="C35" s="849"/>
      <c r="D35" s="921"/>
      <c r="E35" s="922"/>
      <c r="F35" s="923"/>
      <c r="G35" s="1038"/>
      <c r="H35" s="850"/>
      <c r="I35" s="850"/>
      <c r="J35" s="850"/>
      <c r="K35" s="850"/>
      <c r="L35" s="851"/>
      <c r="M35" s="1039"/>
      <c r="N35" s="1040"/>
      <c r="O35" s="1041"/>
      <c r="P35" s="445"/>
      <c r="Q35" s="472"/>
      <c r="R35" s="840" t="s">
        <v>312</v>
      </c>
      <c r="S35" s="841"/>
      <c r="T35" s="1042"/>
      <c r="U35" s="1043"/>
      <c r="V35" s="1043"/>
      <c r="W35" s="1044"/>
      <c r="X35" s="445"/>
      <c r="Y35" s="840" t="s">
        <v>313</v>
      </c>
      <c r="Z35" s="860"/>
      <c r="AA35" s="887"/>
      <c r="AB35" s="1029" t="str">
        <f>IF(工事情報入力!I54="","",工事情報入力!I54)</f>
        <v/>
      </c>
      <c r="AC35" s="1030"/>
      <c r="AD35" s="1031"/>
      <c r="AE35" s="445"/>
    </row>
    <row r="36" spans="1:31" ht="12" customHeight="1">
      <c r="A36" s="445"/>
      <c r="B36" s="461"/>
      <c r="C36" s="461"/>
      <c r="D36" s="462"/>
      <c r="E36" s="462"/>
      <c r="F36" s="462"/>
      <c r="G36" s="463"/>
      <c r="H36" s="464"/>
      <c r="I36" s="465"/>
      <c r="J36" s="465"/>
      <c r="K36" s="465"/>
      <c r="L36" s="465"/>
      <c r="M36" s="466"/>
      <c r="N36" s="466"/>
      <c r="O36" s="466"/>
      <c r="P36" s="445"/>
      <c r="Q36" s="472"/>
      <c r="R36" s="858"/>
      <c r="S36" s="859"/>
      <c r="T36" s="1045"/>
      <c r="U36" s="1046"/>
      <c r="V36" s="1046"/>
      <c r="W36" s="1047"/>
      <c r="X36" s="445"/>
      <c r="Y36" s="858"/>
      <c r="Z36" s="1028"/>
      <c r="AA36" s="889"/>
      <c r="AB36" s="1032"/>
      <c r="AC36" s="1033"/>
      <c r="AD36" s="1034"/>
      <c r="AE36" s="445"/>
    </row>
    <row r="37" spans="1:31" ht="12" customHeight="1">
      <c r="A37" s="445"/>
      <c r="B37" s="962" t="s">
        <v>303</v>
      </c>
      <c r="C37" s="963"/>
      <c r="D37" s="964" t="s">
        <v>304</v>
      </c>
      <c r="E37" s="967" t="s">
        <v>305</v>
      </c>
      <c r="F37" s="968"/>
      <c r="G37" s="968"/>
      <c r="H37" s="969"/>
      <c r="I37" s="840" t="s">
        <v>306</v>
      </c>
      <c r="J37" s="860"/>
      <c r="K37" s="860"/>
      <c r="L37" s="887"/>
      <c r="M37" s="967" t="s">
        <v>307</v>
      </c>
      <c r="N37" s="968"/>
      <c r="O37" s="980"/>
      <c r="P37" s="445"/>
      <c r="Q37" s="473"/>
      <c r="R37" s="848" t="s">
        <v>314</v>
      </c>
      <c r="S37" s="849"/>
      <c r="T37" s="1048"/>
      <c r="U37" s="1049"/>
      <c r="V37" s="1049"/>
      <c r="W37" s="1050"/>
      <c r="X37" s="445"/>
      <c r="Y37" s="848"/>
      <c r="Z37" s="911"/>
      <c r="AA37" s="912"/>
      <c r="AB37" s="1035"/>
      <c r="AC37" s="850"/>
      <c r="AD37" s="851"/>
      <c r="AE37" s="445"/>
    </row>
    <row r="38" spans="1:31" ht="12" customHeight="1">
      <c r="A38" s="445"/>
      <c r="B38" s="950"/>
      <c r="C38" s="951"/>
      <c r="D38" s="965"/>
      <c r="E38" s="970"/>
      <c r="F38" s="971"/>
      <c r="G38" s="971"/>
      <c r="H38" s="972"/>
      <c r="I38" s="848"/>
      <c r="J38" s="911"/>
      <c r="K38" s="911"/>
      <c r="L38" s="912"/>
      <c r="M38" s="970"/>
      <c r="N38" s="971"/>
      <c r="O38" s="981"/>
      <c r="P38" s="445"/>
      <c r="Q38" s="840" t="s">
        <v>315</v>
      </c>
      <c r="R38" s="860"/>
      <c r="S38" s="841"/>
      <c r="T38" s="1051"/>
      <c r="U38" s="1052"/>
      <c r="V38" s="1033" t="str">
        <f>IF(工事情報入力!I51="","",工事情報入力!I51)</f>
        <v/>
      </c>
      <c r="W38" s="1034"/>
      <c r="X38" s="445"/>
      <c r="Y38" s="840" t="s">
        <v>316</v>
      </c>
      <c r="Z38" s="860"/>
      <c r="AA38" s="887"/>
      <c r="AB38" s="1029" t="str">
        <f>IF(工事情報入力!I55="","",工事情報入力!I55)</f>
        <v/>
      </c>
      <c r="AC38" s="1030"/>
      <c r="AD38" s="1031"/>
      <c r="AE38" s="445"/>
    </row>
    <row r="39" spans="1:31" ht="12" customHeight="1">
      <c r="A39" s="445"/>
      <c r="B39" s="950"/>
      <c r="C39" s="951"/>
      <c r="D39" s="965"/>
      <c r="E39" s="1055" t="str">
        <f>工事情報入力!C43</f>
        <v/>
      </c>
      <c r="F39" s="998"/>
      <c r="G39" s="998"/>
      <c r="H39" s="999"/>
      <c r="I39" s="1055" t="str">
        <f>工事情報入力!C45</f>
        <v/>
      </c>
      <c r="J39" s="998"/>
      <c r="K39" s="998"/>
      <c r="L39" s="999"/>
      <c r="M39" s="1055" t="str">
        <f>工事情報入力!C47</f>
        <v/>
      </c>
      <c r="N39" s="998"/>
      <c r="O39" s="1006"/>
      <c r="P39" s="445"/>
      <c r="Q39" s="858"/>
      <c r="R39" s="1028"/>
      <c r="S39" s="859"/>
      <c r="T39" s="1051"/>
      <c r="U39" s="1052"/>
      <c r="V39" s="1033"/>
      <c r="W39" s="1034"/>
      <c r="X39" s="445"/>
      <c r="Y39" s="858"/>
      <c r="Z39" s="1028"/>
      <c r="AA39" s="889"/>
      <c r="AB39" s="1032"/>
      <c r="AC39" s="1033"/>
      <c r="AD39" s="1034"/>
      <c r="AE39" s="445"/>
    </row>
    <row r="40" spans="1:31" ht="12" customHeight="1">
      <c r="A40" s="445"/>
      <c r="B40" s="950"/>
      <c r="C40" s="951"/>
      <c r="D40" s="965"/>
      <c r="E40" s="1000"/>
      <c r="F40" s="1001"/>
      <c r="G40" s="1001"/>
      <c r="H40" s="1002"/>
      <c r="I40" s="1000"/>
      <c r="J40" s="1001"/>
      <c r="K40" s="1001"/>
      <c r="L40" s="1002"/>
      <c r="M40" s="1000"/>
      <c r="N40" s="1001"/>
      <c r="O40" s="1007"/>
      <c r="P40" s="445"/>
      <c r="Q40" s="858"/>
      <c r="R40" s="1028"/>
      <c r="S40" s="859"/>
      <c r="T40" s="1053"/>
      <c r="U40" s="1054"/>
      <c r="V40" s="850"/>
      <c r="W40" s="851"/>
      <c r="X40" s="445"/>
      <c r="Y40" s="848"/>
      <c r="Z40" s="911"/>
      <c r="AA40" s="912"/>
      <c r="AB40" s="1035"/>
      <c r="AC40" s="850"/>
      <c r="AD40" s="851"/>
      <c r="AE40" s="445"/>
    </row>
    <row r="41" spans="1:31" ht="12" customHeight="1">
      <c r="A41" s="445"/>
      <c r="B41" s="950"/>
      <c r="C41" s="951"/>
      <c r="D41" s="966"/>
      <c r="E41" s="1003"/>
      <c r="F41" s="1004"/>
      <c r="G41" s="1004"/>
      <c r="H41" s="1005"/>
      <c r="I41" s="1003"/>
      <c r="J41" s="1004"/>
      <c r="K41" s="1004"/>
      <c r="L41" s="1005"/>
      <c r="M41" s="1003"/>
      <c r="N41" s="1004"/>
      <c r="O41" s="1008"/>
      <c r="P41" s="445"/>
      <c r="Q41" s="472"/>
      <c r="R41" s="840" t="s">
        <v>317</v>
      </c>
      <c r="S41" s="887"/>
      <c r="T41" s="1056" t="str">
        <f>IF(工事情報入力!I52="","",工事情報入力!I52)</f>
        <v/>
      </c>
      <c r="U41" s="1057"/>
      <c r="V41" s="1057"/>
      <c r="W41" s="1058"/>
      <c r="X41" s="445"/>
      <c r="Y41" s="840" t="s">
        <v>318</v>
      </c>
      <c r="Z41" s="860"/>
      <c r="AA41" s="887"/>
      <c r="AB41" s="1069"/>
      <c r="AC41" s="1070"/>
      <c r="AD41" s="1071"/>
      <c r="AE41" s="445"/>
    </row>
    <row r="42" spans="1:31" ht="12" customHeight="1">
      <c r="A42" s="445"/>
      <c r="B42" s="950"/>
      <c r="C42" s="951"/>
      <c r="D42" s="979" t="s">
        <v>309</v>
      </c>
      <c r="E42" s="967" t="s">
        <v>310</v>
      </c>
      <c r="F42" s="968"/>
      <c r="G42" s="969"/>
      <c r="H42" s="840" t="s">
        <v>305</v>
      </c>
      <c r="I42" s="860"/>
      <c r="J42" s="860"/>
      <c r="K42" s="887"/>
      <c r="L42" s="840" t="s">
        <v>306</v>
      </c>
      <c r="M42" s="887"/>
      <c r="N42" s="967" t="s">
        <v>307</v>
      </c>
      <c r="O42" s="980"/>
      <c r="P42" s="445"/>
      <c r="Q42" s="472"/>
      <c r="R42" s="858"/>
      <c r="S42" s="889"/>
      <c r="T42" s="1059"/>
      <c r="U42" s="1060"/>
      <c r="V42" s="1060"/>
      <c r="W42" s="1061"/>
      <c r="X42" s="445"/>
      <c r="Y42" s="858"/>
      <c r="Z42" s="1028"/>
      <c r="AA42" s="889"/>
      <c r="AB42" s="1072"/>
      <c r="AC42" s="1052"/>
      <c r="AD42" s="1073"/>
      <c r="AE42" s="445"/>
    </row>
    <row r="43" spans="1:31" ht="12" customHeight="1">
      <c r="A43" s="445"/>
      <c r="B43" s="950"/>
      <c r="C43" s="951"/>
      <c r="D43" s="965"/>
      <c r="E43" s="970"/>
      <c r="F43" s="971"/>
      <c r="G43" s="972"/>
      <c r="H43" s="848"/>
      <c r="I43" s="911"/>
      <c r="J43" s="911"/>
      <c r="K43" s="912"/>
      <c r="L43" s="848"/>
      <c r="M43" s="912"/>
      <c r="N43" s="970"/>
      <c r="O43" s="981"/>
      <c r="P43" s="445"/>
      <c r="Q43" s="473"/>
      <c r="R43" s="861"/>
      <c r="S43" s="891"/>
      <c r="T43" s="1062"/>
      <c r="U43" s="1063"/>
      <c r="V43" s="1063"/>
      <c r="W43" s="1064"/>
      <c r="X43" s="445"/>
      <c r="Y43" s="858"/>
      <c r="Z43" s="1028"/>
      <c r="AA43" s="889"/>
      <c r="AB43" s="1074"/>
      <c r="AC43" s="1054"/>
      <c r="AD43" s="1075"/>
      <c r="AE43" s="445"/>
    </row>
    <row r="44" spans="1:31" ht="12" customHeight="1">
      <c r="A44" s="445"/>
      <c r="B44" s="950"/>
      <c r="C44" s="951"/>
      <c r="D44" s="965"/>
      <c r="E44" s="973" t="str">
        <f>工事情報入力!C42</f>
        <v/>
      </c>
      <c r="F44" s="974"/>
      <c r="G44" s="975"/>
      <c r="H44" s="1009" t="str">
        <f>工事情報入力!C44</f>
        <v/>
      </c>
      <c r="I44" s="1010"/>
      <c r="J44" s="1010"/>
      <c r="K44" s="1011"/>
      <c r="L44" s="1009" t="str">
        <f>工事情報入力!C46</f>
        <v/>
      </c>
      <c r="M44" s="1011"/>
      <c r="N44" s="1015" t="str">
        <f>工事情報入力!C48</f>
        <v/>
      </c>
      <c r="O44" s="1016"/>
      <c r="P44" s="445"/>
      <c r="Q44" s="461"/>
      <c r="R44" s="474"/>
      <c r="S44" s="474"/>
      <c r="T44" s="461"/>
      <c r="U44" s="445"/>
      <c r="X44" s="445"/>
      <c r="Y44" s="472"/>
      <c r="Z44" s="840" t="s">
        <v>319</v>
      </c>
      <c r="AA44" s="887"/>
      <c r="AB44" s="1065"/>
      <c r="AC44" s="1043"/>
      <c r="AD44" s="1044"/>
      <c r="AE44" s="445"/>
    </row>
    <row r="45" spans="1:31" ht="12" customHeight="1">
      <c r="A45" s="445"/>
      <c r="B45" s="952"/>
      <c r="C45" s="953"/>
      <c r="D45" s="966"/>
      <c r="E45" s="976"/>
      <c r="F45" s="977"/>
      <c r="G45" s="978"/>
      <c r="H45" s="1012"/>
      <c r="I45" s="1013"/>
      <c r="J45" s="1013"/>
      <c r="K45" s="1014"/>
      <c r="L45" s="1012"/>
      <c r="M45" s="1014"/>
      <c r="N45" s="1017"/>
      <c r="O45" s="1018"/>
      <c r="P45" s="445"/>
      <c r="Q45" s="475"/>
      <c r="R45" s="475"/>
      <c r="S45" s="475"/>
      <c r="T45" s="476"/>
      <c r="U45" s="476"/>
      <c r="V45" s="476"/>
      <c r="W45" s="476"/>
      <c r="X45" s="445"/>
      <c r="Y45" s="472"/>
      <c r="Z45" s="858"/>
      <c r="AA45" s="889"/>
      <c r="AB45" s="1066"/>
      <c r="AC45" s="1046"/>
      <c r="AD45" s="1047"/>
      <c r="AE45" s="445"/>
    </row>
    <row r="46" spans="1:31" ht="12" customHeight="1">
      <c r="A46" s="445"/>
      <c r="B46" s="477"/>
      <c r="C46" s="477"/>
      <c r="D46" s="478"/>
      <c r="E46" s="479"/>
      <c r="F46" s="479"/>
      <c r="G46" s="479"/>
      <c r="H46" s="480"/>
      <c r="I46" s="480"/>
      <c r="J46" s="480"/>
      <c r="K46" s="480"/>
      <c r="L46" s="480"/>
      <c r="M46" s="480"/>
      <c r="N46" s="471"/>
      <c r="O46" s="471"/>
      <c r="P46" s="445"/>
      <c r="Q46" s="475"/>
      <c r="R46" s="475"/>
      <c r="S46" s="475"/>
      <c r="T46" s="476"/>
      <c r="U46" s="476"/>
      <c r="V46" s="476"/>
      <c r="W46" s="476"/>
      <c r="X46" s="445"/>
      <c r="Y46" s="472"/>
      <c r="Z46" s="848"/>
      <c r="AA46" s="912"/>
      <c r="AB46" s="1067"/>
      <c r="AC46" s="1049"/>
      <c r="AD46" s="1050"/>
      <c r="AE46" s="445"/>
    </row>
    <row r="47" spans="1:31" ht="12" customHeight="1">
      <c r="A47" s="445"/>
      <c r="B47" s="840" t="s">
        <v>320</v>
      </c>
      <c r="C47" s="860"/>
      <c r="D47" s="887"/>
      <c r="E47" s="1068" t="str">
        <f>工事情報入力!C50</f>
        <v/>
      </c>
      <c r="F47" s="1030"/>
      <c r="G47" s="1030"/>
      <c r="H47" s="1031"/>
      <c r="I47" s="445"/>
      <c r="J47" s="840" t="s">
        <v>311</v>
      </c>
      <c r="K47" s="860"/>
      <c r="L47" s="887"/>
      <c r="M47" s="1068" t="str">
        <f>工事情報入力!C53</f>
        <v/>
      </c>
      <c r="N47" s="1030"/>
      <c r="O47" s="1031"/>
      <c r="P47" s="445"/>
      <c r="Q47" s="475"/>
      <c r="R47" s="475"/>
      <c r="S47" s="475"/>
      <c r="T47" s="476"/>
      <c r="U47" s="476"/>
      <c r="V47" s="476"/>
      <c r="W47" s="476"/>
      <c r="X47" s="445"/>
      <c r="Y47" s="472"/>
      <c r="Z47" s="840" t="s">
        <v>18</v>
      </c>
      <c r="AA47" s="887"/>
      <c r="AB47" s="1065"/>
      <c r="AC47" s="1043"/>
      <c r="AD47" s="1044"/>
      <c r="AE47" s="481"/>
    </row>
    <row r="48" spans="1:31" ht="12" customHeight="1">
      <c r="A48" s="445"/>
      <c r="B48" s="858"/>
      <c r="C48" s="1028"/>
      <c r="D48" s="889"/>
      <c r="E48" s="1032"/>
      <c r="F48" s="1033"/>
      <c r="G48" s="1033"/>
      <c r="H48" s="1034"/>
      <c r="I48" s="445"/>
      <c r="J48" s="858"/>
      <c r="K48" s="1028"/>
      <c r="L48" s="889"/>
      <c r="M48" s="1032"/>
      <c r="N48" s="1033"/>
      <c r="O48" s="1034"/>
      <c r="P48" s="445"/>
      <c r="Q48" s="475"/>
      <c r="R48" s="475"/>
      <c r="S48" s="475"/>
      <c r="T48" s="476"/>
      <c r="U48" s="476"/>
      <c r="V48" s="476"/>
      <c r="W48" s="476"/>
      <c r="X48" s="445"/>
      <c r="Y48" s="472"/>
      <c r="Z48" s="858"/>
      <c r="AA48" s="889"/>
      <c r="AB48" s="1066"/>
      <c r="AC48" s="1046"/>
      <c r="AD48" s="1047"/>
      <c r="AE48" s="445"/>
    </row>
    <row r="49" spans="1:31" ht="12" customHeight="1">
      <c r="A49" s="445"/>
      <c r="B49" s="858"/>
      <c r="C49" s="1028"/>
      <c r="D49" s="889"/>
      <c r="E49" s="1035"/>
      <c r="F49" s="850"/>
      <c r="G49" s="850"/>
      <c r="H49" s="851"/>
      <c r="I49" s="445"/>
      <c r="J49" s="848"/>
      <c r="K49" s="911"/>
      <c r="L49" s="912"/>
      <c r="M49" s="1035"/>
      <c r="N49" s="850"/>
      <c r="O49" s="851"/>
      <c r="P49" s="445"/>
      <c r="Q49" s="475"/>
      <c r="R49" s="475"/>
      <c r="S49" s="475"/>
      <c r="T49" s="476"/>
      <c r="U49" s="476"/>
      <c r="V49" s="476"/>
      <c r="W49" s="476"/>
      <c r="X49" s="445"/>
      <c r="Y49" s="473"/>
      <c r="Z49" s="861"/>
      <c r="AA49" s="891"/>
      <c r="AB49" s="1076"/>
      <c r="AC49" s="1077"/>
      <c r="AD49" s="1078"/>
      <c r="AE49" s="445"/>
    </row>
    <row r="50" spans="1:31" ht="12" customHeight="1">
      <c r="A50" s="445"/>
      <c r="B50" s="472"/>
      <c r="C50" s="840" t="s">
        <v>312</v>
      </c>
      <c r="D50" s="841"/>
      <c r="E50" s="1042" t="s">
        <v>1272</v>
      </c>
      <c r="F50" s="1043"/>
      <c r="G50" s="1043"/>
      <c r="H50" s="1044"/>
      <c r="I50" s="445"/>
      <c r="J50" s="840" t="s">
        <v>313</v>
      </c>
      <c r="K50" s="860"/>
      <c r="L50" s="887"/>
      <c r="M50" s="1068" t="str">
        <f>工事情報入力!C54</f>
        <v/>
      </c>
      <c r="N50" s="1030"/>
      <c r="O50" s="1031"/>
      <c r="P50" s="445"/>
      <c r="Q50" s="445"/>
      <c r="R50" s="445"/>
      <c r="S50" s="445"/>
      <c r="T50" s="445"/>
      <c r="U50" s="445"/>
      <c r="V50" s="445"/>
      <c r="W50" s="445"/>
      <c r="X50" s="445"/>
      <c r="Y50" s="445"/>
      <c r="Z50" s="445"/>
      <c r="AA50" s="445"/>
      <c r="AB50" s="445"/>
      <c r="AC50" s="445"/>
      <c r="AD50" s="445"/>
      <c r="AE50" s="445"/>
    </row>
    <row r="51" spans="1:31" ht="12" customHeight="1">
      <c r="A51" s="445"/>
      <c r="B51" s="472"/>
      <c r="C51" s="858"/>
      <c r="D51" s="859"/>
      <c r="E51" s="1045"/>
      <c r="F51" s="1046"/>
      <c r="G51" s="1046"/>
      <c r="H51" s="1047"/>
      <c r="I51" s="445"/>
      <c r="J51" s="858"/>
      <c r="K51" s="1028"/>
      <c r="L51" s="889"/>
      <c r="M51" s="1032"/>
      <c r="N51" s="1033"/>
      <c r="O51" s="1034"/>
      <c r="P51" s="445"/>
      <c r="Q51" s="907" t="s">
        <v>321</v>
      </c>
      <c r="R51" s="1079"/>
      <c r="S51" s="1079"/>
      <c r="T51" s="1080" t="s">
        <v>362</v>
      </c>
      <c r="U51" s="1080"/>
      <c r="V51" s="1080"/>
      <c r="W51" s="1080"/>
      <c r="X51" s="907" t="s">
        <v>322</v>
      </c>
      <c r="Y51" s="907"/>
      <c r="Z51" s="907"/>
      <c r="AA51" s="907"/>
      <c r="AB51" s="1081" t="s">
        <v>363</v>
      </c>
      <c r="AC51" s="1081"/>
      <c r="AD51" s="1081"/>
      <c r="AE51" s="445"/>
    </row>
    <row r="52" spans="1:31" ht="12" customHeight="1">
      <c r="A52" s="445"/>
      <c r="B52" s="473"/>
      <c r="C52" s="848" t="s">
        <v>314</v>
      </c>
      <c r="D52" s="849"/>
      <c r="E52" s="1048"/>
      <c r="F52" s="1049"/>
      <c r="G52" s="1049"/>
      <c r="H52" s="1050"/>
      <c r="I52" s="445"/>
      <c r="J52" s="848"/>
      <c r="K52" s="911"/>
      <c r="L52" s="912"/>
      <c r="M52" s="1035"/>
      <c r="N52" s="850"/>
      <c r="O52" s="851"/>
      <c r="P52" s="445"/>
      <c r="Q52" s="1079"/>
      <c r="R52" s="1079"/>
      <c r="S52" s="1079"/>
      <c r="T52" s="1080"/>
      <c r="U52" s="1080"/>
      <c r="V52" s="1080"/>
      <c r="W52" s="1080"/>
      <c r="X52" s="907"/>
      <c r="Y52" s="907"/>
      <c r="Z52" s="907"/>
      <c r="AA52" s="907"/>
      <c r="AB52" s="1081"/>
      <c r="AC52" s="1081"/>
      <c r="AD52" s="1081"/>
      <c r="AE52" s="445"/>
    </row>
    <row r="53" spans="1:31" ht="12" customHeight="1">
      <c r="A53" s="445"/>
      <c r="B53" s="840" t="s">
        <v>287</v>
      </c>
      <c r="C53" s="860"/>
      <c r="D53" s="887"/>
      <c r="E53" s="1068" t="str">
        <f>工事情報入力!C50</f>
        <v/>
      </c>
      <c r="F53" s="1030"/>
      <c r="G53" s="1030"/>
      <c r="H53" s="1031"/>
      <c r="I53" s="445"/>
      <c r="J53" s="840" t="s">
        <v>316</v>
      </c>
      <c r="K53" s="860"/>
      <c r="L53" s="887"/>
      <c r="M53" s="1068" t="str">
        <f>工事情報入力!C55</f>
        <v/>
      </c>
      <c r="N53" s="1030"/>
      <c r="O53" s="1031"/>
      <c r="P53" s="445"/>
      <c r="Q53" s="1079"/>
      <c r="R53" s="1079"/>
      <c r="S53" s="1079"/>
      <c r="T53" s="1080"/>
      <c r="U53" s="1080"/>
      <c r="V53" s="1080"/>
      <c r="W53" s="1080"/>
      <c r="X53" s="907"/>
      <c r="Y53" s="907"/>
      <c r="Z53" s="907"/>
      <c r="AA53" s="907"/>
      <c r="AB53" s="1081"/>
      <c r="AC53" s="1081"/>
      <c r="AD53" s="1081"/>
      <c r="AE53" s="445"/>
    </row>
    <row r="54" spans="1:31" ht="12" customHeight="1">
      <c r="A54" s="445"/>
      <c r="B54" s="858"/>
      <c r="C54" s="1028"/>
      <c r="D54" s="889"/>
      <c r="E54" s="1032"/>
      <c r="F54" s="1033"/>
      <c r="G54" s="1033"/>
      <c r="H54" s="1034"/>
      <c r="I54" s="445"/>
      <c r="J54" s="858"/>
      <c r="K54" s="1028"/>
      <c r="L54" s="889"/>
      <c r="M54" s="1032"/>
      <c r="N54" s="1033"/>
      <c r="O54" s="1034"/>
      <c r="P54" s="445"/>
      <c r="Q54" s="475"/>
      <c r="R54" s="475"/>
      <c r="S54" s="475"/>
      <c r="T54" s="476"/>
      <c r="U54" s="476"/>
      <c r="V54" s="476"/>
      <c r="W54" s="476"/>
      <c r="X54" s="475"/>
      <c r="Y54" s="475"/>
      <c r="Z54" s="475"/>
      <c r="AA54" s="475"/>
      <c r="AB54" s="476"/>
      <c r="AE54" s="445"/>
    </row>
    <row r="55" spans="1:31" ht="12" customHeight="1">
      <c r="A55" s="445"/>
      <c r="B55" s="858"/>
      <c r="C55" s="1028"/>
      <c r="D55" s="889"/>
      <c r="E55" s="1035"/>
      <c r="F55" s="850"/>
      <c r="G55" s="850"/>
      <c r="H55" s="851"/>
      <c r="I55" s="445"/>
      <c r="J55" s="848"/>
      <c r="K55" s="911"/>
      <c r="L55" s="912"/>
      <c r="M55" s="1035"/>
      <c r="N55" s="850"/>
      <c r="O55" s="851"/>
      <c r="P55" s="445"/>
      <c r="Q55" s="482" t="s">
        <v>323</v>
      </c>
      <c r="AE55" s="445"/>
    </row>
    <row r="56" spans="1:31" ht="12" customHeight="1">
      <c r="A56" s="445"/>
      <c r="B56" s="472"/>
      <c r="C56" s="840" t="s">
        <v>312</v>
      </c>
      <c r="D56" s="841"/>
      <c r="E56" s="1042" t="s">
        <v>1272</v>
      </c>
      <c r="F56" s="1043"/>
      <c r="G56" s="1043"/>
      <c r="H56" s="1044"/>
      <c r="I56" s="445"/>
      <c r="J56" s="840" t="s">
        <v>318</v>
      </c>
      <c r="K56" s="860"/>
      <c r="L56" s="887"/>
      <c r="M56" s="1069"/>
      <c r="N56" s="1070"/>
      <c r="O56" s="1071"/>
      <c r="P56" s="445"/>
      <c r="Q56" s="482" t="s">
        <v>324</v>
      </c>
      <c r="AE56" s="445"/>
    </row>
    <row r="57" spans="1:31" ht="12" customHeight="1">
      <c r="A57" s="445"/>
      <c r="B57" s="472"/>
      <c r="C57" s="858"/>
      <c r="D57" s="859"/>
      <c r="E57" s="1045"/>
      <c r="F57" s="1046"/>
      <c r="G57" s="1046"/>
      <c r="H57" s="1047"/>
      <c r="I57" s="445"/>
      <c r="J57" s="858"/>
      <c r="K57" s="1028"/>
      <c r="L57" s="889"/>
      <c r="M57" s="1072"/>
      <c r="N57" s="1052"/>
      <c r="O57" s="1073"/>
      <c r="P57" s="481"/>
      <c r="Q57" s="482" t="s">
        <v>325</v>
      </c>
      <c r="AE57" s="445"/>
    </row>
    <row r="58" spans="1:31" ht="12" customHeight="1">
      <c r="A58" s="445"/>
      <c r="B58" s="473"/>
      <c r="C58" s="848" t="s">
        <v>314</v>
      </c>
      <c r="D58" s="849"/>
      <c r="E58" s="1048"/>
      <c r="F58" s="1049"/>
      <c r="G58" s="1049"/>
      <c r="H58" s="1050"/>
      <c r="I58" s="445"/>
      <c r="J58" s="858"/>
      <c r="K58" s="1028"/>
      <c r="L58" s="889"/>
      <c r="M58" s="1074"/>
      <c r="N58" s="1054"/>
      <c r="O58" s="1075"/>
      <c r="P58" s="445"/>
      <c r="Q58" s="482" t="s">
        <v>326</v>
      </c>
      <c r="AE58" s="445"/>
    </row>
    <row r="59" spans="1:31" ht="12" customHeight="1">
      <c r="A59" s="445"/>
      <c r="B59" s="840" t="s">
        <v>315</v>
      </c>
      <c r="C59" s="860"/>
      <c r="D59" s="841"/>
      <c r="E59" s="1051" t="s">
        <v>1271</v>
      </c>
      <c r="F59" s="1052"/>
      <c r="G59" s="1082" t="str">
        <f>工事情報入力!C51</f>
        <v/>
      </c>
      <c r="H59" s="1034"/>
      <c r="I59" s="445"/>
      <c r="J59" s="472"/>
      <c r="K59" s="840" t="s">
        <v>319</v>
      </c>
      <c r="L59" s="887"/>
      <c r="M59" s="1065"/>
      <c r="N59" s="1043"/>
      <c r="O59" s="1044"/>
      <c r="P59" s="445"/>
      <c r="Q59" s="482" t="s">
        <v>327</v>
      </c>
      <c r="AE59" s="445"/>
    </row>
    <row r="60" spans="1:31" ht="12" customHeight="1">
      <c r="A60" s="445"/>
      <c r="B60" s="858"/>
      <c r="C60" s="1028"/>
      <c r="D60" s="859"/>
      <c r="E60" s="1051"/>
      <c r="F60" s="1052"/>
      <c r="G60" s="1033"/>
      <c r="H60" s="1034"/>
      <c r="I60" s="445"/>
      <c r="J60" s="472"/>
      <c r="K60" s="858"/>
      <c r="L60" s="889"/>
      <c r="M60" s="1066"/>
      <c r="N60" s="1046"/>
      <c r="O60" s="1047"/>
      <c r="P60" s="445"/>
      <c r="Q60" s="482" t="s">
        <v>328</v>
      </c>
      <c r="AE60" s="445"/>
    </row>
    <row r="61" spans="1:31" ht="12" customHeight="1">
      <c r="A61" s="445"/>
      <c r="B61" s="858"/>
      <c r="C61" s="1028"/>
      <c r="D61" s="859"/>
      <c r="E61" s="1053"/>
      <c r="F61" s="1054"/>
      <c r="G61" s="850"/>
      <c r="H61" s="851"/>
      <c r="I61" s="445"/>
      <c r="J61" s="472"/>
      <c r="K61" s="848"/>
      <c r="L61" s="912"/>
      <c r="M61" s="1067"/>
      <c r="N61" s="1049"/>
      <c r="O61" s="1050"/>
      <c r="P61" s="445"/>
      <c r="Q61" s="482" t="s">
        <v>329</v>
      </c>
      <c r="AD61" s="481"/>
      <c r="AE61" s="445"/>
    </row>
    <row r="62" spans="1:31" ht="12" customHeight="1">
      <c r="A62" s="445"/>
      <c r="B62" s="472"/>
      <c r="C62" s="840" t="s">
        <v>317</v>
      </c>
      <c r="D62" s="887"/>
      <c r="E62" s="1083" t="str">
        <f>工事情報入力!C52</f>
        <v/>
      </c>
      <c r="F62" s="1057"/>
      <c r="G62" s="1057"/>
      <c r="H62" s="1058"/>
      <c r="I62" s="445"/>
      <c r="J62" s="472"/>
      <c r="K62" s="840" t="s">
        <v>18</v>
      </c>
      <c r="L62" s="887"/>
      <c r="M62" s="1065"/>
      <c r="N62" s="1043"/>
      <c r="O62" s="1044"/>
      <c r="P62" s="445"/>
      <c r="Q62" s="482" t="s">
        <v>330</v>
      </c>
      <c r="AC62" s="481"/>
      <c r="AD62" s="445"/>
      <c r="AE62" s="445"/>
    </row>
    <row r="63" spans="1:31" ht="12" customHeight="1">
      <c r="A63" s="445"/>
      <c r="B63" s="472"/>
      <c r="C63" s="858"/>
      <c r="D63" s="889"/>
      <c r="E63" s="1059"/>
      <c r="F63" s="1060"/>
      <c r="G63" s="1060"/>
      <c r="H63" s="1061"/>
      <c r="I63" s="445"/>
      <c r="J63" s="472"/>
      <c r="K63" s="858"/>
      <c r="L63" s="889"/>
      <c r="M63" s="1066"/>
      <c r="N63" s="1046"/>
      <c r="O63" s="1047"/>
      <c r="P63" s="445"/>
      <c r="AC63" s="445"/>
      <c r="AD63" s="445"/>
      <c r="AE63" s="445"/>
    </row>
    <row r="64" spans="1:31" ht="12" customHeight="1">
      <c r="A64" s="445"/>
      <c r="B64" s="473"/>
      <c r="C64" s="861"/>
      <c r="D64" s="891"/>
      <c r="E64" s="1062"/>
      <c r="F64" s="1063"/>
      <c r="G64" s="1063"/>
      <c r="H64" s="1064"/>
      <c r="I64" s="445"/>
      <c r="J64" s="473"/>
      <c r="K64" s="861"/>
      <c r="L64" s="891"/>
      <c r="M64" s="1076"/>
      <c r="N64" s="1077"/>
      <c r="O64" s="1078"/>
      <c r="P64" s="445"/>
      <c r="Q64" s="1084" t="s">
        <v>331</v>
      </c>
      <c r="R64" s="1084"/>
      <c r="S64" s="1084"/>
      <c r="T64" s="1084"/>
      <c r="U64" s="1084"/>
      <c r="V64" s="1084"/>
      <c r="W64" s="1084"/>
      <c r="X64" s="482"/>
      <c r="Y64" s="481"/>
      <c r="Z64" s="481"/>
      <c r="AA64" s="481"/>
      <c r="AB64" s="481"/>
      <c r="AC64" s="481"/>
      <c r="AD64" s="445"/>
      <c r="AE64" s="445"/>
    </row>
    <row r="65" spans="1:31" ht="12" customHeight="1">
      <c r="A65" s="445"/>
      <c r="B65" s="445"/>
      <c r="C65" s="461"/>
      <c r="D65" s="461"/>
      <c r="E65" s="483"/>
      <c r="F65" s="483"/>
      <c r="G65" s="483"/>
      <c r="H65" s="483"/>
      <c r="I65" s="445"/>
      <c r="J65" s="445"/>
      <c r="K65" s="461"/>
      <c r="L65" s="461"/>
      <c r="M65" s="462"/>
      <c r="N65" s="462"/>
      <c r="O65" s="462"/>
      <c r="P65" s="445"/>
      <c r="Q65" s="1084"/>
      <c r="R65" s="1084"/>
      <c r="S65" s="1084"/>
      <c r="T65" s="1084"/>
      <c r="U65" s="1084"/>
      <c r="V65" s="1084"/>
      <c r="W65" s="1084"/>
      <c r="X65" s="481"/>
      <c r="Y65" s="481"/>
      <c r="Z65" s="481"/>
      <c r="AA65" s="481"/>
      <c r="AB65" s="481"/>
      <c r="AC65" s="481"/>
      <c r="AD65" s="445"/>
      <c r="AE65" s="445"/>
    </row>
    <row r="66" spans="1:31" ht="12" customHeight="1">
      <c r="A66" s="445"/>
      <c r="B66" s="962" t="s">
        <v>321</v>
      </c>
      <c r="C66" s="860"/>
      <c r="D66" s="887"/>
      <c r="E66" s="1065" t="s">
        <v>362</v>
      </c>
      <c r="F66" s="1043"/>
      <c r="G66" s="1043"/>
      <c r="H66" s="1043"/>
      <c r="I66" s="907" t="s">
        <v>322</v>
      </c>
      <c r="J66" s="907"/>
      <c r="K66" s="907"/>
      <c r="L66" s="907"/>
      <c r="M66" s="1081" t="s">
        <v>362</v>
      </c>
      <c r="N66" s="1081"/>
      <c r="O66" s="1081"/>
      <c r="P66" s="445"/>
      <c r="Q66" s="482" t="s">
        <v>332</v>
      </c>
      <c r="R66" s="481"/>
      <c r="S66" s="481"/>
      <c r="T66" s="481"/>
      <c r="U66" s="481"/>
      <c r="V66" s="481"/>
      <c r="W66" s="481"/>
      <c r="X66" s="481"/>
      <c r="Y66" s="481"/>
      <c r="Z66" s="481"/>
      <c r="AA66" s="481"/>
      <c r="AB66" s="481"/>
      <c r="AC66" s="481"/>
      <c r="AD66" s="445"/>
      <c r="AE66" s="445"/>
    </row>
    <row r="67" spans="1:31" ht="12" customHeight="1">
      <c r="A67" s="445"/>
      <c r="B67" s="858"/>
      <c r="C67" s="1028"/>
      <c r="D67" s="889"/>
      <c r="E67" s="1066"/>
      <c r="F67" s="1046"/>
      <c r="G67" s="1046"/>
      <c r="H67" s="1046"/>
      <c r="I67" s="907"/>
      <c r="J67" s="907"/>
      <c r="K67" s="907"/>
      <c r="L67" s="907"/>
      <c r="M67" s="1081"/>
      <c r="N67" s="1081"/>
      <c r="O67" s="1081"/>
      <c r="P67" s="445"/>
      <c r="Q67" s="481" t="s">
        <v>333</v>
      </c>
      <c r="R67" s="481"/>
      <c r="S67" s="481"/>
      <c r="T67" s="481"/>
      <c r="U67" s="481"/>
      <c r="V67" s="481"/>
      <c r="X67" s="481"/>
      <c r="Y67" s="481"/>
      <c r="Z67" s="481"/>
      <c r="AA67" s="481"/>
      <c r="AB67" s="481"/>
      <c r="AC67" s="481"/>
      <c r="AD67" s="445"/>
      <c r="AE67" s="445"/>
    </row>
    <row r="68" spans="1:31" ht="12" customHeight="1">
      <c r="A68" s="445"/>
      <c r="B68" s="848"/>
      <c r="C68" s="911"/>
      <c r="D68" s="912"/>
      <c r="E68" s="1067"/>
      <c r="F68" s="1049"/>
      <c r="G68" s="1049"/>
      <c r="H68" s="1049"/>
      <c r="I68" s="907"/>
      <c r="J68" s="907"/>
      <c r="K68" s="907"/>
      <c r="L68" s="907"/>
      <c r="M68" s="1081"/>
      <c r="N68" s="1081"/>
      <c r="O68" s="1081"/>
      <c r="P68" s="445"/>
      <c r="Q68" s="482" t="s">
        <v>334</v>
      </c>
      <c r="R68" s="481"/>
      <c r="S68" s="481"/>
      <c r="T68" s="481"/>
      <c r="U68" s="481"/>
      <c r="V68" s="481"/>
      <c r="W68" s="481"/>
      <c r="X68" s="481"/>
      <c r="Y68" s="481"/>
      <c r="Z68" s="481"/>
      <c r="AA68" s="481"/>
      <c r="AB68" s="481"/>
      <c r="AC68" s="445"/>
      <c r="AD68" s="445"/>
      <c r="AE68" s="445"/>
    </row>
    <row r="69" spans="1:31" ht="12" customHeight="1">
      <c r="A69" s="445"/>
      <c r="B69" s="484"/>
      <c r="C69" s="484"/>
      <c r="D69" s="484"/>
      <c r="E69" s="485"/>
      <c r="F69" s="485"/>
      <c r="G69" s="485"/>
      <c r="H69" s="485"/>
      <c r="I69" s="475"/>
      <c r="J69" s="475"/>
      <c r="K69" s="475"/>
      <c r="L69" s="475"/>
      <c r="M69" s="476"/>
      <c r="N69" s="476"/>
      <c r="O69" s="476"/>
      <c r="P69" s="445"/>
      <c r="Q69" s="481" t="s">
        <v>126</v>
      </c>
      <c r="R69" s="481"/>
      <c r="S69" s="481"/>
      <c r="T69" s="481"/>
      <c r="U69" s="481"/>
      <c r="V69" s="481"/>
      <c r="W69" s="481"/>
      <c r="X69" s="481"/>
      <c r="Y69" s="481"/>
      <c r="Z69" s="481"/>
      <c r="AA69" s="481"/>
      <c r="AB69" s="481"/>
      <c r="AC69" s="445"/>
      <c r="AD69" s="445"/>
      <c r="AE69" s="445"/>
    </row>
    <row r="70" spans="1:31" ht="12" customHeight="1">
      <c r="A70" s="445"/>
      <c r="B70" s="482" t="s">
        <v>335</v>
      </c>
      <c r="C70" s="481"/>
      <c r="D70" s="482" t="s">
        <v>336</v>
      </c>
      <c r="E70" s="481"/>
      <c r="F70" s="483"/>
      <c r="G70" s="483"/>
      <c r="H70" s="483"/>
      <c r="I70" s="445"/>
      <c r="J70" s="445"/>
      <c r="K70" s="461"/>
      <c r="L70" s="461"/>
      <c r="M70" s="462"/>
      <c r="N70" s="462"/>
      <c r="O70" s="462"/>
      <c r="P70" s="445"/>
      <c r="Q70" s="481" t="s">
        <v>337</v>
      </c>
      <c r="R70" s="481"/>
      <c r="S70" s="481"/>
      <c r="T70" s="481"/>
      <c r="U70" s="481"/>
      <c r="V70" s="481"/>
      <c r="W70" s="481"/>
      <c r="X70" s="481"/>
      <c r="Y70" s="481"/>
      <c r="Z70" s="481"/>
      <c r="AA70" s="481"/>
      <c r="AB70" s="481"/>
      <c r="AC70" s="445"/>
      <c r="AD70" s="445"/>
      <c r="AE70" s="445"/>
    </row>
    <row r="71" spans="1:31" ht="12" customHeight="1">
      <c r="A71" s="445"/>
      <c r="B71" s="481"/>
      <c r="C71" s="481"/>
      <c r="D71" s="482" t="s">
        <v>338</v>
      </c>
      <c r="E71" s="481"/>
      <c r="F71" s="483"/>
      <c r="G71" s="483"/>
      <c r="H71" s="483"/>
      <c r="I71" s="445"/>
      <c r="J71" s="445"/>
      <c r="K71" s="461"/>
      <c r="L71" s="461"/>
      <c r="M71" s="462"/>
      <c r="N71" s="462"/>
      <c r="O71" s="462"/>
      <c r="P71" s="445"/>
      <c r="Q71" s="481" t="s">
        <v>339</v>
      </c>
      <c r="R71" s="481"/>
      <c r="S71" s="481"/>
      <c r="T71" s="481"/>
      <c r="U71" s="481"/>
      <c r="V71" s="481"/>
      <c r="W71" s="481" t="s">
        <v>340</v>
      </c>
      <c r="X71" s="481"/>
      <c r="Y71" s="481"/>
      <c r="Z71" s="481"/>
      <c r="AA71" s="481"/>
      <c r="AB71" s="481"/>
      <c r="AC71" s="481"/>
      <c r="AD71" s="445"/>
      <c r="AE71" s="445"/>
    </row>
    <row r="72" spans="1:31" ht="12" customHeight="1">
      <c r="A72" s="445"/>
      <c r="B72" s="481"/>
      <c r="C72" s="481"/>
      <c r="D72" s="481" t="s">
        <v>341</v>
      </c>
      <c r="E72" s="481"/>
      <c r="F72" s="481"/>
      <c r="G72" s="481"/>
      <c r="H72" s="481"/>
      <c r="I72" s="481"/>
      <c r="J72" s="481"/>
      <c r="K72" s="481"/>
      <c r="L72" s="481"/>
      <c r="M72" s="481"/>
      <c r="N72" s="481"/>
      <c r="O72" s="462"/>
      <c r="P72" s="445"/>
      <c r="Q72" s="481" t="s">
        <v>342</v>
      </c>
      <c r="R72" s="481"/>
      <c r="S72" s="481"/>
      <c r="T72" s="481"/>
      <c r="U72" s="481"/>
      <c r="V72" s="481"/>
      <c r="W72" s="481" t="s">
        <v>343</v>
      </c>
      <c r="X72" s="481"/>
      <c r="Y72" s="481"/>
      <c r="Z72" s="481"/>
      <c r="AA72" s="481"/>
      <c r="AB72" s="481"/>
      <c r="AC72" s="481"/>
      <c r="AD72" s="445"/>
      <c r="AE72" s="445"/>
    </row>
    <row r="73" spans="1:31" ht="12" customHeight="1">
      <c r="A73" s="445"/>
      <c r="B73" s="481"/>
      <c r="C73" s="481"/>
      <c r="D73" s="481" t="s">
        <v>344</v>
      </c>
      <c r="E73" s="481"/>
      <c r="F73" s="481"/>
      <c r="G73" s="481"/>
      <c r="H73" s="481"/>
      <c r="I73" s="481"/>
      <c r="J73" s="481"/>
      <c r="K73" s="481"/>
      <c r="L73" s="481"/>
      <c r="M73" s="481"/>
      <c r="N73" s="481"/>
      <c r="O73" s="445"/>
      <c r="P73" s="445"/>
      <c r="Q73" s="481" t="s">
        <v>345</v>
      </c>
      <c r="R73" s="481"/>
      <c r="S73" s="481"/>
      <c r="T73" s="481"/>
      <c r="U73" s="481"/>
      <c r="V73" s="481"/>
      <c r="W73" s="481" t="s">
        <v>346</v>
      </c>
      <c r="X73" s="481"/>
      <c r="Y73" s="481"/>
      <c r="Z73" s="481"/>
      <c r="AA73" s="481"/>
      <c r="AB73" s="481"/>
      <c r="AC73" s="445"/>
      <c r="AD73" s="445"/>
      <c r="AE73" s="445"/>
    </row>
    <row r="74" spans="1:31" ht="12" customHeight="1">
      <c r="A74" s="445"/>
      <c r="B74" s="481"/>
      <c r="C74" s="481"/>
      <c r="D74" s="482" t="s">
        <v>347</v>
      </c>
      <c r="E74" s="481"/>
      <c r="F74" s="481"/>
      <c r="G74" s="481"/>
      <c r="H74" s="481"/>
      <c r="I74" s="481"/>
      <c r="J74" s="481"/>
      <c r="K74" s="481"/>
      <c r="L74" s="481"/>
      <c r="M74" s="481"/>
      <c r="N74" s="481"/>
      <c r="O74" s="481"/>
      <c r="P74" s="445"/>
      <c r="Q74" s="482" t="s">
        <v>348</v>
      </c>
      <c r="W74" s="481" t="s">
        <v>127</v>
      </c>
      <c r="X74" s="481"/>
      <c r="Y74" s="481"/>
      <c r="Z74" s="481"/>
      <c r="AA74" s="481"/>
      <c r="AB74" s="481"/>
      <c r="AC74" s="445"/>
      <c r="AD74" s="445"/>
      <c r="AE74" s="445"/>
    </row>
    <row r="75" spans="1:31" ht="12" customHeight="1">
      <c r="A75" s="445"/>
      <c r="D75" s="481" t="s">
        <v>349</v>
      </c>
      <c r="E75" s="481"/>
      <c r="F75" s="481"/>
      <c r="G75" s="481"/>
      <c r="H75" s="481"/>
      <c r="I75" s="481"/>
      <c r="J75" s="481"/>
      <c r="K75" s="481"/>
      <c r="L75" s="481"/>
      <c r="M75" s="481"/>
      <c r="N75" s="445"/>
      <c r="O75" s="481"/>
      <c r="P75" s="445"/>
      <c r="Q75" s="481" t="s">
        <v>350</v>
      </c>
      <c r="R75" s="481"/>
      <c r="S75" s="481"/>
      <c r="T75" s="481"/>
      <c r="U75" s="481"/>
      <c r="V75" s="481"/>
      <c r="W75" s="481" t="s">
        <v>351</v>
      </c>
      <c r="X75" s="481"/>
      <c r="Y75" s="481"/>
      <c r="Z75" s="481"/>
      <c r="AA75" s="481"/>
      <c r="AB75" s="481"/>
      <c r="AC75" s="445"/>
      <c r="AD75" s="445"/>
      <c r="AE75" s="445"/>
    </row>
    <row r="76" spans="1:31" ht="12" customHeight="1">
      <c r="A76" s="445"/>
      <c r="B76" s="481"/>
      <c r="C76" s="481"/>
      <c r="D76" s="482" t="s">
        <v>352</v>
      </c>
      <c r="E76" s="481"/>
      <c r="F76" s="481"/>
      <c r="G76" s="481"/>
      <c r="H76" s="481"/>
      <c r="O76" s="445"/>
      <c r="P76" s="445"/>
      <c r="Q76" s="481"/>
      <c r="R76" s="481"/>
      <c r="S76" s="481"/>
      <c r="T76" s="481"/>
      <c r="U76" s="481"/>
      <c r="V76" s="481"/>
      <c r="W76" s="481" t="s">
        <v>353</v>
      </c>
      <c r="X76" s="481"/>
      <c r="Y76" s="481"/>
      <c r="Z76" s="481"/>
      <c r="AA76" s="481"/>
      <c r="AB76" s="481"/>
      <c r="AC76" s="445"/>
      <c r="AD76" s="481"/>
      <c r="AE76" s="445"/>
    </row>
    <row r="77" spans="1:31" ht="12" customHeight="1">
      <c r="D77" s="481" t="s">
        <v>354</v>
      </c>
      <c r="Q77" s="486"/>
      <c r="R77" s="486"/>
      <c r="S77" s="486"/>
      <c r="T77" s="486"/>
      <c r="U77" s="486"/>
      <c r="V77" s="486"/>
      <c r="W77" s="481" t="s">
        <v>355</v>
      </c>
      <c r="X77" s="486"/>
      <c r="Y77" s="486"/>
      <c r="Z77" s="486"/>
      <c r="AA77" s="481"/>
      <c r="AB77" s="481"/>
      <c r="AC77" s="481"/>
      <c r="AD77" s="445"/>
    </row>
    <row r="78" spans="1:31" ht="12" customHeight="1">
      <c r="D78" s="482" t="s">
        <v>356</v>
      </c>
      <c r="Q78" s="486"/>
      <c r="R78" s="486"/>
      <c r="S78" s="486"/>
      <c r="T78" s="486"/>
      <c r="U78" s="486"/>
      <c r="V78" s="486"/>
      <c r="W78" s="481" t="s">
        <v>357</v>
      </c>
      <c r="X78" s="486"/>
      <c r="Y78" s="486"/>
      <c r="Z78" s="486"/>
      <c r="AA78" s="481"/>
      <c r="AB78" s="481"/>
      <c r="AC78" s="445"/>
      <c r="AD78" s="445"/>
    </row>
    <row r="79" spans="1:31" ht="12" customHeight="1">
      <c r="D79" s="482" t="s">
        <v>358</v>
      </c>
      <c r="Q79" s="482"/>
      <c r="R79" s="481"/>
      <c r="S79" s="481"/>
      <c r="T79" s="481"/>
      <c r="U79" s="481"/>
      <c r="V79" s="481"/>
      <c r="W79" s="481"/>
      <c r="X79" s="481"/>
      <c r="Y79" s="481"/>
      <c r="Z79" s="481"/>
      <c r="AA79" s="481"/>
      <c r="AB79" s="481"/>
      <c r="AC79" s="445"/>
      <c r="AD79" s="445"/>
    </row>
    <row r="80" spans="1:31" ht="12" customHeight="1">
      <c r="D80" s="482"/>
      <c r="Q80" s="481"/>
      <c r="R80" s="481"/>
      <c r="S80" s="481"/>
      <c r="T80" s="481"/>
      <c r="U80" s="481"/>
      <c r="V80" s="481"/>
      <c r="W80" s="481"/>
      <c r="X80" s="481"/>
      <c r="Y80" s="481"/>
      <c r="Z80" s="481"/>
      <c r="AA80" s="481"/>
      <c r="AB80" s="481"/>
      <c r="AC80" s="445"/>
      <c r="AD80" s="445"/>
    </row>
    <row r="81" spans="17:29" ht="12" customHeight="1">
      <c r="Q81" s="481"/>
      <c r="R81" s="481"/>
      <c r="S81" s="481"/>
      <c r="T81" s="481"/>
      <c r="U81" s="481"/>
      <c r="V81" s="481"/>
      <c r="W81" s="481"/>
      <c r="X81" s="481"/>
      <c r="Y81" s="481"/>
      <c r="Z81" s="481"/>
      <c r="AA81" s="481"/>
      <c r="AB81" s="481"/>
      <c r="AC81" s="481"/>
    </row>
    <row r="82" spans="17:29" ht="12" customHeight="1">
      <c r="Q82" s="481"/>
      <c r="R82" s="481"/>
      <c r="S82" s="481"/>
      <c r="T82" s="481"/>
      <c r="U82" s="481"/>
      <c r="V82" s="481"/>
      <c r="W82" s="481"/>
      <c r="X82" s="481"/>
      <c r="Y82" s="481"/>
      <c r="Z82" s="481"/>
      <c r="AA82" s="481"/>
      <c r="AB82" s="481"/>
    </row>
    <row r="83" spans="17:29" ht="12" customHeight="1">
      <c r="Q83" s="481"/>
      <c r="R83" s="481"/>
      <c r="S83" s="481"/>
      <c r="T83" s="481"/>
      <c r="U83" s="481"/>
      <c r="V83" s="481"/>
      <c r="W83" s="481"/>
      <c r="X83" s="481"/>
      <c r="Y83" s="481"/>
      <c r="Z83" s="481"/>
      <c r="AA83" s="481"/>
      <c r="AB83" s="481"/>
    </row>
  </sheetData>
  <sheetProtection algorithmName="SHA-512" hashValue="qxp1sZ0Af53SvO9F8dmGsJ5mxDPvogIYjm0uHj0I+B9Kb3mb3H+VuCxr8wX1AEJevRwbTX2muF7ELsLDXGI9Dg==" saltValue="f3toDmCqZ2X6p2vhViB8vg==" spinCount="100000" sheet="1" scenarios="1" formatCells="0"/>
  <mergeCells count="178">
    <mergeCell ref="C62:D64"/>
    <mergeCell ref="E62:H64"/>
    <mergeCell ref="K62:L64"/>
    <mergeCell ref="M62:O64"/>
    <mergeCell ref="Q64:W65"/>
    <mergeCell ref="B66:D68"/>
    <mergeCell ref="E66:H68"/>
    <mergeCell ref="I66:L68"/>
    <mergeCell ref="M66:O68"/>
    <mergeCell ref="C58:D58"/>
    <mergeCell ref="B59:D61"/>
    <mergeCell ref="E59:F61"/>
    <mergeCell ref="G59:H61"/>
    <mergeCell ref="K59:L61"/>
    <mergeCell ref="M59:O61"/>
    <mergeCell ref="C52:D52"/>
    <mergeCell ref="B53:D55"/>
    <mergeCell ref="E53:H55"/>
    <mergeCell ref="J53:L55"/>
    <mergeCell ref="M53:O55"/>
    <mergeCell ref="C56:D56"/>
    <mergeCell ref="E56:H58"/>
    <mergeCell ref="J56:L58"/>
    <mergeCell ref="M56:O58"/>
    <mergeCell ref="C57:D57"/>
    <mergeCell ref="C50:D50"/>
    <mergeCell ref="E50:H52"/>
    <mergeCell ref="J50:L52"/>
    <mergeCell ref="M50:O52"/>
    <mergeCell ref="C51:D51"/>
    <mergeCell ref="Q51:S53"/>
    <mergeCell ref="T51:W53"/>
    <mergeCell ref="X51:AA53"/>
    <mergeCell ref="AB51:AD53"/>
    <mergeCell ref="I39:L41"/>
    <mergeCell ref="M39:O41"/>
    <mergeCell ref="R41:S43"/>
    <mergeCell ref="T41:W43"/>
    <mergeCell ref="N44:O45"/>
    <mergeCell ref="Z44:AA46"/>
    <mergeCell ref="AB44:AD46"/>
    <mergeCell ref="B47:D49"/>
    <mergeCell ref="E47:H49"/>
    <mergeCell ref="J47:L49"/>
    <mergeCell ref="M47:O49"/>
    <mergeCell ref="Z47:AA49"/>
    <mergeCell ref="Y41:AA43"/>
    <mergeCell ref="AB41:AD43"/>
    <mergeCell ref="D42:D45"/>
    <mergeCell ref="E42:G43"/>
    <mergeCell ref="H42:K43"/>
    <mergeCell ref="L42:M43"/>
    <mergeCell ref="N42:O43"/>
    <mergeCell ref="E44:G45"/>
    <mergeCell ref="H44:K45"/>
    <mergeCell ref="L44:M45"/>
    <mergeCell ref="AB47:AD49"/>
    <mergeCell ref="AB32:AD34"/>
    <mergeCell ref="B33:C33"/>
    <mergeCell ref="D33:F35"/>
    <mergeCell ref="G33:L35"/>
    <mergeCell ref="M33:O35"/>
    <mergeCell ref="B34:C34"/>
    <mergeCell ref="B35:C35"/>
    <mergeCell ref="R35:S35"/>
    <mergeCell ref="T35:W37"/>
    <mergeCell ref="Y35:AA37"/>
    <mergeCell ref="AB35:AD37"/>
    <mergeCell ref="R36:S36"/>
    <mergeCell ref="B37:C45"/>
    <mergeCell ref="D37:D41"/>
    <mergeCell ref="E37:H38"/>
    <mergeCell ref="I37:L38"/>
    <mergeCell ref="M37:O38"/>
    <mergeCell ref="R37:S37"/>
    <mergeCell ref="Q38:S40"/>
    <mergeCell ref="T38:U40"/>
    <mergeCell ref="V38:W40"/>
    <mergeCell ref="Y38:AA40"/>
    <mergeCell ref="AB38:AD40"/>
    <mergeCell ref="E39:H41"/>
    <mergeCell ref="B30:C30"/>
    <mergeCell ref="D30:F32"/>
    <mergeCell ref="G30:L32"/>
    <mergeCell ref="M30:O32"/>
    <mergeCell ref="B31:C31"/>
    <mergeCell ref="B32:C32"/>
    <mergeCell ref="Q32:S34"/>
    <mergeCell ref="T32:W34"/>
    <mergeCell ref="Y32:AA34"/>
    <mergeCell ref="AB24:AD26"/>
    <mergeCell ref="D25:I25"/>
    <mergeCell ref="D26:I26"/>
    <mergeCell ref="AC27:AD28"/>
    <mergeCell ref="D28:F29"/>
    <mergeCell ref="G28:L29"/>
    <mergeCell ref="W29:Z30"/>
    <mergeCell ref="AA29:AB30"/>
    <mergeCell ref="AC29:AD30"/>
    <mergeCell ref="B21:C21"/>
    <mergeCell ref="D21:O22"/>
    <mergeCell ref="B22:C22"/>
    <mergeCell ref="Q22:R30"/>
    <mergeCell ref="S22:S26"/>
    <mergeCell ref="T22:W23"/>
    <mergeCell ref="B28:C28"/>
    <mergeCell ref="M28:O29"/>
    <mergeCell ref="B29:C29"/>
    <mergeCell ref="T29:V30"/>
    <mergeCell ref="S27:S30"/>
    <mergeCell ref="T27:V28"/>
    <mergeCell ref="W27:Z28"/>
    <mergeCell ref="X22:AA23"/>
    <mergeCell ref="AA27:AB28"/>
    <mergeCell ref="AB22:AD23"/>
    <mergeCell ref="B23:C23"/>
    <mergeCell ref="D23:O23"/>
    <mergeCell ref="B24:C26"/>
    <mergeCell ref="D24:I24"/>
    <mergeCell ref="J24:K26"/>
    <mergeCell ref="L24:O26"/>
    <mergeCell ref="T24:W26"/>
    <mergeCell ref="X24:AA26"/>
    <mergeCell ref="S18:U20"/>
    <mergeCell ref="V18:AA20"/>
    <mergeCell ref="AB18:AD20"/>
    <mergeCell ref="B19:E20"/>
    <mergeCell ref="Q19:R19"/>
    <mergeCell ref="Q20:R20"/>
    <mergeCell ref="B16:C18"/>
    <mergeCell ref="D16:H18"/>
    <mergeCell ref="Q16:R16"/>
    <mergeCell ref="Q17:R17"/>
    <mergeCell ref="L18:N18"/>
    <mergeCell ref="Q18:R18"/>
    <mergeCell ref="B12:C15"/>
    <mergeCell ref="D12:H15"/>
    <mergeCell ref="L12:O12"/>
    <mergeCell ref="L13:O13"/>
    <mergeCell ref="Q13:R13"/>
    <mergeCell ref="S13:U14"/>
    <mergeCell ref="V13:AA14"/>
    <mergeCell ref="AB13:AD14"/>
    <mergeCell ref="L14:O14"/>
    <mergeCell ref="Q14:R14"/>
    <mergeCell ref="J15:K17"/>
    <mergeCell ref="L15:O17"/>
    <mergeCell ref="Q15:R15"/>
    <mergeCell ref="S15:U17"/>
    <mergeCell ref="V15:AA17"/>
    <mergeCell ref="AB15:AD17"/>
    <mergeCell ref="Q8:R8"/>
    <mergeCell ref="S8:AD8"/>
    <mergeCell ref="D9:G10"/>
    <mergeCell ref="J9:K10"/>
    <mergeCell ref="L9:O10"/>
    <mergeCell ref="Q9:R11"/>
    <mergeCell ref="S9:X9"/>
    <mergeCell ref="Y9:Z11"/>
    <mergeCell ref="AA9:AD11"/>
    <mergeCell ref="S10:X10"/>
    <mergeCell ref="L11:O11"/>
    <mergeCell ref="S11:X11"/>
    <mergeCell ref="Q4:R4"/>
    <mergeCell ref="S4:AD4"/>
    <mergeCell ref="D5:H7"/>
    <mergeCell ref="Q5:R5"/>
    <mergeCell ref="Y5:AD5"/>
    <mergeCell ref="Q6:R6"/>
    <mergeCell ref="S6:AD7"/>
    <mergeCell ref="Q7:R7"/>
    <mergeCell ref="B1:E2"/>
    <mergeCell ref="Q1:T2"/>
    <mergeCell ref="Q3:R3"/>
    <mergeCell ref="S3:X3"/>
    <mergeCell ref="Y3:Z3"/>
    <mergeCell ref="AA3:AD3"/>
    <mergeCell ref="N1:O1"/>
  </mergeCells>
  <phoneticPr fontId="3"/>
  <dataValidations count="3">
    <dataValidation type="list" allowBlank="1" showInputMessage="1" showErrorMessage="1" sqref="T51:W53 AB51:AD53" xr:uid="{FB3D818B-74BB-4B61-BB9F-C6E8DA90EB41}">
      <formula1>"有　・　無,有,無"</formula1>
    </dataValidation>
    <dataValidation type="list" allowBlank="1" sqref="T38:U40 E59:F61" xr:uid="{113C9815-93AC-40D6-BF0C-BCF9BADE9957}">
      <formula1>"非専任,専任"</formula1>
    </dataValidation>
    <dataValidation type="list" allowBlank="1" sqref="E66:H68 M66:O68" xr:uid="{786E2551-8D14-42D9-B3AD-AF15F4DDF5D1}">
      <formula1>"有　・　無,有,無"</formula1>
    </dataValidation>
  </dataValidations>
  <printOptions horizontalCentered="1" verticalCentered="1"/>
  <pageMargins left="0.62992125984251968" right="0.39370078740157483" top="0.39370078740157483" bottom="0.39370078740157483" header="0.51181102362204722" footer="0.51181102362204722"/>
  <pageSetup paperSize="8" scale="75" orientation="landscape"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A4B44-7501-4B9D-AB8A-3B61044279F6}">
  <sheetPr>
    <pageSetUpPr fitToPage="1"/>
  </sheetPr>
  <dimension ref="A1:AE83"/>
  <sheetViews>
    <sheetView showGridLines="0" view="pageBreakPreview" zoomScale="60" zoomScaleNormal="70" workbookViewId="0">
      <selection activeCell="D16" sqref="D16:H18"/>
    </sheetView>
  </sheetViews>
  <sheetFormatPr defaultColWidth="9" defaultRowHeight="14"/>
  <cols>
    <col min="1" max="1" width="4" style="446" customWidth="1" collapsed="1"/>
    <col min="2" max="2" width="3.75" style="446" customWidth="1" collapsed="1"/>
    <col min="3" max="3" width="9.58203125" style="446" customWidth="1" collapsed="1"/>
    <col min="4" max="4" width="11.08203125" style="446" customWidth="1" collapsed="1"/>
    <col min="5" max="5" width="8" style="446" customWidth="1" collapsed="1"/>
    <col min="6" max="6" width="4.08203125" style="446" customWidth="1" collapsed="1"/>
    <col min="7" max="7" width="7.5" style="446" customWidth="1" collapsed="1"/>
    <col min="8" max="8" width="9.08203125" style="446" customWidth="1" collapsed="1"/>
    <col min="9" max="9" width="2.25" style="446" customWidth="1" collapsed="1"/>
    <col min="10" max="10" width="4.25" style="446" customWidth="1" collapsed="1"/>
    <col min="11" max="11" width="5.5" style="446" customWidth="1" collapsed="1"/>
    <col min="12" max="12" width="12" style="446" customWidth="1" collapsed="1"/>
    <col min="13" max="13" width="10.58203125" style="446" customWidth="1" collapsed="1"/>
    <col min="14" max="14" width="6.08203125" style="446" customWidth="1" collapsed="1"/>
    <col min="15" max="15" width="10.25" style="446" customWidth="1" collapsed="1"/>
    <col min="16" max="16" width="12.08203125" style="446" customWidth="1" collapsed="1"/>
    <col min="17" max="17" width="4.08203125" style="446" customWidth="1" collapsed="1"/>
    <col min="18" max="18" width="8.58203125" style="446" customWidth="1" collapsed="1"/>
    <col min="19" max="19" width="11.08203125" style="446" customWidth="1" collapsed="1"/>
    <col min="20" max="20" width="7.5" style="446" customWidth="1" collapsed="1"/>
    <col min="21" max="21" width="4.5" style="446" customWidth="1" collapsed="1"/>
    <col min="22" max="22" width="7.5" style="446" customWidth="1" collapsed="1"/>
    <col min="23" max="23" width="11.25" style="446" customWidth="1" collapsed="1"/>
    <col min="24" max="24" width="2.25" style="446" customWidth="1" collapsed="1"/>
    <col min="25" max="25" width="3.75" style="446" customWidth="1" collapsed="1"/>
    <col min="26" max="26" width="4.25" style="446" customWidth="1" collapsed="1"/>
    <col min="27" max="27" width="11.08203125" style="446" customWidth="1" collapsed="1"/>
    <col min="28" max="28" width="8.58203125" style="446" customWidth="1" collapsed="1"/>
    <col min="29" max="29" width="7.58203125" style="446" customWidth="1" collapsed="1"/>
    <col min="30" max="30" width="11.75" style="446" customWidth="1" collapsed="1"/>
    <col min="31" max="256" width="9" style="446" collapsed="1"/>
    <col min="257" max="257" width="4" style="446" customWidth="1" collapsed="1"/>
    <col min="258" max="258" width="3.75" style="446" customWidth="1" collapsed="1"/>
    <col min="259" max="259" width="9.58203125" style="446" customWidth="1" collapsed="1"/>
    <col min="260" max="260" width="11.08203125" style="446" customWidth="1" collapsed="1"/>
    <col min="261" max="261" width="8" style="446" customWidth="1" collapsed="1"/>
    <col min="262" max="262" width="4.08203125" style="446" customWidth="1" collapsed="1"/>
    <col min="263" max="263" width="7.5" style="446" customWidth="1" collapsed="1"/>
    <col min="264" max="264" width="9.08203125" style="446" customWidth="1" collapsed="1"/>
    <col min="265" max="265" width="2" style="446" customWidth="1" collapsed="1"/>
    <col min="266" max="266" width="4.58203125" style="446" customWidth="1" collapsed="1"/>
    <col min="267" max="267" width="5.5" style="446" customWidth="1" collapsed="1"/>
    <col min="268" max="268" width="12" style="446" customWidth="1" collapsed="1"/>
    <col min="269" max="269" width="8" style="446" customWidth="1" collapsed="1"/>
    <col min="270" max="270" width="9" style="446" collapsed="1"/>
    <col min="271" max="271" width="10.25" style="446" customWidth="1" collapsed="1"/>
    <col min="272" max="272" width="12.08203125" style="446" customWidth="1" collapsed="1"/>
    <col min="273" max="273" width="4.08203125" style="446" customWidth="1" collapsed="1"/>
    <col min="274" max="274" width="8.58203125" style="446" customWidth="1" collapsed="1"/>
    <col min="275" max="275" width="11.08203125" style="446" customWidth="1" collapsed="1"/>
    <col min="276" max="276" width="7.5" style="446" customWidth="1" collapsed="1"/>
    <col min="277" max="277" width="4.5" style="446" customWidth="1" collapsed="1"/>
    <col min="278" max="278" width="7.5" style="446" customWidth="1" collapsed="1"/>
    <col min="279" max="279" width="11.25" style="446" customWidth="1" collapsed="1"/>
    <col min="280" max="280" width="2.25" style="446" customWidth="1" collapsed="1"/>
    <col min="281" max="281" width="3.75" style="446" customWidth="1" collapsed="1"/>
    <col min="282" max="282" width="4.25" style="446" customWidth="1" collapsed="1"/>
    <col min="283" max="283" width="11.08203125" style="446" customWidth="1" collapsed="1"/>
    <col min="284" max="284" width="8.58203125" style="446" customWidth="1" collapsed="1"/>
    <col min="285" max="285" width="7.58203125" style="446" customWidth="1" collapsed="1"/>
    <col min="286" max="286" width="11.75" style="446" customWidth="1" collapsed="1"/>
    <col min="287" max="512" width="9" style="446" collapsed="1"/>
    <col min="513" max="513" width="4" style="446" customWidth="1" collapsed="1"/>
    <col min="514" max="514" width="3.75" style="446" customWidth="1" collapsed="1"/>
    <col min="515" max="515" width="9.58203125" style="446" customWidth="1" collapsed="1"/>
    <col min="516" max="516" width="11.08203125" style="446" customWidth="1" collapsed="1"/>
    <col min="517" max="517" width="8" style="446" customWidth="1" collapsed="1"/>
    <col min="518" max="518" width="4.08203125" style="446" customWidth="1" collapsed="1"/>
    <col min="519" max="519" width="7.5" style="446" customWidth="1" collapsed="1"/>
    <col min="520" max="520" width="9.08203125" style="446" customWidth="1" collapsed="1"/>
    <col min="521" max="521" width="2" style="446" customWidth="1" collapsed="1"/>
    <col min="522" max="522" width="4.58203125" style="446" customWidth="1" collapsed="1"/>
    <col min="523" max="523" width="5.5" style="446" customWidth="1" collapsed="1"/>
    <col min="524" max="524" width="12" style="446" customWidth="1" collapsed="1"/>
    <col min="525" max="525" width="8" style="446" customWidth="1" collapsed="1"/>
    <col min="526" max="526" width="9" style="446" collapsed="1"/>
    <col min="527" max="527" width="10.25" style="446" customWidth="1" collapsed="1"/>
    <col min="528" max="528" width="12.08203125" style="446" customWidth="1" collapsed="1"/>
    <col min="529" max="529" width="4.08203125" style="446" customWidth="1" collapsed="1"/>
    <col min="530" max="530" width="8.58203125" style="446" customWidth="1" collapsed="1"/>
    <col min="531" max="531" width="11.08203125" style="446" customWidth="1" collapsed="1"/>
    <col min="532" max="532" width="7.5" style="446" customWidth="1" collapsed="1"/>
    <col min="533" max="533" width="4.5" style="446" customWidth="1" collapsed="1"/>
    <col min="534" max="534" width="7.5" style="446" customWidth="1" collapsed="1"/>
    <col min="535" max="535" width="11.25" style="446" customWidth="1" collapsed="1"/>
    <col min="536" max="536" width="2.25" style="446" customWidth="1" collapsed="1"/>
    <col min="537" max="537" width="3.75" style="446" customWidth="1" collapsed="1"/>
    <col min="538" max="538" width="4.25" style="446" customWidth="1" collapsed="1"/>
    <col min="539" max="539" width="11.08203125" style="446" customWidth="1" collapsed="1"/>
    <col min="540" max="540" width="8.58203125" style="446" customWidth="1" collapsed="1"/>
    <col min="541" max="541" width="7.58203125" style="446" customWidth="1" collapsed="1"/>
    <col min="542" max="542" width="11.75" style="446" customWidth="1" collapsed="1"/>
    <col min="543" max="768" width="9" style="446" collapsed="1"/>
    <col min="769" max="769" width="4" style="446" customWidth="1" collapsed="1"/>
    <col min="770" max="770" width="3.75" style="446" customWidth="1" collapsed="1"/>
    <col min="771" max="771" width="9.58203125" style="446" customWidth="1" collapsed="1"/>
    <col min="772" max="772" width="11.08203125" style="446" customWidth="1" collapsed="1"/>
    <col min="773" max="773" width="8" style="446" customWidth="1" collapsed="1"/>
    <col min="774" max="774" width="4.08203125" style="446" customWidth="1" collapsed="1"/>
    <col min="775" max="775" width="7.5" style="446" customWidth="1" collapsed="1"/>
    <col min="776" max="776" width="9.08203125" style="446" customWidth="1" collapsed="1"/>
    <col min="777" max="777" width="2" style="446" customWidth="1" collapsed="1"/>
    <col min="778" max="778" width="4.58203125" style="446" customWidth="1" collapsed="1"/>
    <col min="779" max="779" width="5.5" style="446" customWidth="1" collapsed="1"/>
    <col min="780" max="780" width="12" style="446" customWidth="1" collapsed="1"/>
    <col min="781" max="781" width="8" style="446" customWidth="1" collapsed="1"/>
    <col min="782" max="782" width="9" style="446" collapsed="1"/>
    <col min="783" max="783" width="10.25" style="446" customWidth="1" collapsed="1"/>
    <col min="784" max="784" width="12.08203125" style="446" customWidth="1" collapsed="1"/>
    <col min="785" max="785" width="4.08203125" style="446" customWidth="1" collapsed="1"/>
    <col min="786" max="786" width="8.58203125" style="446" customWidth="1" collapsed="1"/>
    <col min="787" max="787" width="11.08203125" style="446" customWidth="1" collapsed="1"/>
    <col min="788" max="788" width="7.5" style="446" customWidth="1" collapsed="1"/>
    <col min="789" max="789" width="4.5" style="446" customWidth="1" collapsed="1"/>
    <col min="790" max="790" width="7.5" style="446" customWidth="1" collapsed="1"/>
    <col min="791" max="791" width="11.25" style="446" customWidth="1" collapsed="1"/>
    <col min="792" max="792" width="2.25" style="446" customWidth="1" collapsed="1"/>
    <col min="793" max="793" width="3.75" style="446" customWidth="1" collapsed="1"/>
    <col min="794" max="794" width="4.25" style="446" customWidth="1" collapsed="1"/>
    <col min="795" max="795" width="11.08203125" style="446" customWidth="1" collapsed="1"/>
    <col min="796" max="796" width="8.58203125" style="446" customWidth="1" collapsed="1"/>
    <col min="797" max="797" width="7.58203125" style="446" customWidth="1" collapsed="1"/>
    <col min="798" max="798" width="11.75" style="446" customWidth="1" collapsed="1"/>
    <col min="799" max="1024" width="9" style="446" collapsed="1"/>
    <col min="1025" max="1025" width="4" style="446" customWidth="1" collapsed="1"/>
    <col min="1026" max="1026" width="3.75" style="446" customWidth="1" collapsed="1"/>
    <col min="1027" max="1027" width="9.58203125" style="446" customWidth="1" collapsed="1"/>
    <col min="1028" max="1028" width="11.08203125" style="446" customWidth="1" collapsed="1"/>
    <col min="1029" max="1029" width="8" style="446" customWidth="1" collapsed="1"/>
    <col min="1030" max="1030" width="4.08203125" style="446" customWidth="1" collapsed="1"/>
    <col min="1031" max="1031" width="7.5" style="446" customWidth="1" collapsed="1"/>
    <col min="1032" max="1032" width="9.08203125" style="446" customWidth="1" collapsed="1"/>
    <col min="1033" max="1033" width="2" style="446" customWidth="1" collapsed="1"/>
    <col min="1034" max="1034" width="4.58203125" style="446" customWidth="1" collapsed="1"/>
    <col min="1035" max="1035" width="5.5" style="446" customWidth="1" collapsed="1"/>
    <col min="1036" max="1036" width="12" style="446" customWidth="1" collapsed="1"/>
    <col min="1037" max="1037" width="8" style="446" customWidth="1" collapsed="1"/>
    <col min="1038" max="1038" width="9" style="446" collapsed="1"/>
    <col min="1039" max="1039" width="10.25" style="446" customWidth="1" collapsed="1"/>
    <col min="1040" max="1040" width="12.08203125" style="446" customWidth="1" collapsed="1"/>
    <col min="1041" max="1041" width="4.08203125" style="446" customWidth="1" collapsed="1"/>
    <col min="1042" max="1042" width="8.58203125" style="446" customWidth="1" collapsed="1"/>
    <col min="1043" max="1043" width="11.08203125" style="446" customWidth="1" collapsed="1"/>
    <col min="1044" max="1044" width="7.5" style="446" customWidth="1" collapsed="1"/>
    <col min="1045" max="1045" width="4.5" style="446" customWidth="1" collapsed="1"/>
    <col min="1046" max="1046" width="7.5" style="446" customWidth="1" collapsed="1"/>
    <col min="1047" max="1047" width="11.25" style="446" customWidth="1" collapsed="1"/>
    <col min="1048" max="1048" width="2.25" style="446" customWidth="1" collapsed="1"/>
    <col min="1049" max="1049" width="3.75" style="446" customWidth="1" collapsed="1"/>
    <col min="1050" max="1050" width="4.25" style="446" customWidth="1" collapsed="1"/>
    <col min="1051" max="1051" width="11.08203125" style="446" customWidth="1" collapsed="1"/>
    <col min="1052" max="1052" width="8.58203125" style="446" customWidth="1" collapsed="1"/>
    <col min="1053" max="1053" width="7.58203125" style="446" customWidth="1" collapsed="1"/>
    <col min="1054" max="1054" width="11.75" style="446" customWidth="1" collapsed="1"/>
    <col min="1055" max="1280" width="9" style="446" collapsed="1"/>
    <col min="1281" max="1281" width="4" style="446" customWidth="1" collapsed="1"/>
    <col min="1282" max="1282" width="3.75" style="446" customWidth="1" collapsed="1"/>
    <col min="1283" max="1283" width="9.58203125" style="446" customWidth="1" collapsed="1"/>
    <col min="1284" max="1284" width="11.08203125" style="446" customWidth="1" collapsed="1"/>
    <col min="1285" max="1285" width="8" style="446" customWidth="1" collapsed="1"/>
    <col min="1286" max="1286" width="4.08203125" style="446" customWidth="1" collapsed="1"/>
    <col min="1287" max="1287" width="7.5" style="446" customWidth="1" collapsed="1"/>
    <col min="1288" max="1288" width="9.08203125" style="446" customWidth="1" collapsed="1"/>
    <col min="1289" max="1289" width="2" style="446" customWidth="1" collapsed="1"/>
    <col min="1290" max="1290" width="4.58203125" style="446" customWidth="1" collapsed="1"/>
    <col min="1291" max="1291" width="5.5" style="446" customWidth="1" collapsed="1"/>
    <col min="1292" max="1292" width="12" style="446" customWidth="1" collapsed="1"/>
    <col min="1293" max="1293" width="8" style="446" customWidth="1" collapsed="1"/>
    <col min="1294" max="1294" width="9" style="446" collapsed="1"/>
    <col min="1295" max="1295" width="10.25" style="446" customWidth="1" collapsed="1"/>
    <col min="1296" max="1296" width="12.08203125" style="446" customWidth="1" collapsed="1"/>
    <col min="1297" max="1297" width="4.08203125" style="446" customWidth="1" collapsed="1"/>
    <col min="1298" max="1298" width="8.58203125" style="446" customWidth="1" collapsed="1"/>
    <col min="1299" max="1299" width="11.08203125" style="446" customWidth="1" collapsed="1"/>
    <col min="1300" max="1300" width="7.5" style="446" customWidth="1" collapsed="1"/>
    <col min="1301" max="1301" width="4.5" style="446" customWidth="1" collapsed="1"/>
    <col min="1302" max="1302" width="7.5" style="446" customWidth="1" collapsed="1"/>
    <col min="1303" max="1303" width="11.25" style="446" customWidth="1" collapsed="1"/>
    <col min="1304" max="1304" width="2.25" style="446" customWidth="1" collapsed="1"/>
    <col min="1305" max="1305" width="3.75" style="446" customWidth="1" collapsed="1"/>
    <col min="1306" max="1306" width="4.25" style="446" customWidth="1" collapsed="1"/>
    <col min="1307" max="1307" width="11.08203125" style="446" customWidth="1" collapsed="1"/>
    <col min="1308" max="1308" width="8.58203125" style="446" customWidth="1" collapsed="1"/>
    <col min="1309" max="1309" width="7.58203125" style="446" customWidth="1" collapsed="1"/>
    <col min="1310" max="1310" width="11.75" style="446" customWidth="1" collapsed="1"/>
    <col min="1311" max="1536" width="9" style="446" collapsed="1"/>
    <col min="1537" max="1537" width="4" style="446" customWidth="1" collapsed="1"/>
    <col min="1538" max="1538" width="3.75" style="446" customWidth="1" collapsed="1"/>
    <col min="1539" max="1539" width="9.58203125" style="446" customWidth="1" collapsed="1"/>
    <col min="1540" max="1540" width="11.08203125" style="446" customWidth="1" collapsed="1"/>
    <col min="1541" max="1541" width="8" style="446" customWidth="1" collapsed="1"/>
    <col min="1542" max="1542" width="4.08203125" style="446" customWidth="1" collapsed="1"/>
    <col min="1543" max="1543" width="7.5" style="446" customWidth="1" collapsed="1"/>
    <col min="1544" max="1544" width="9.08203125" style="446" customWidth="1" collapsed="1"/>
    <col min="1545" max="1545" width="2" style="446" customWidth="1" collapsed="1"/>
    <col min="1546" max="1546" width="4.58203125" style="446" customWidth="1" collapsed="1"/>
    <col min="1547" max="1547" width="5.5" style="446" customWidth="1" collapsed="1"/>
    <col min="1548" max="1548" width="12" style="446" customWidth="1" collapsed="1"/>
    <col min="1549" max="1549" width="8" style="446" customWidth="1" collapsed="1"/>
    <col min="1550" max="1550" width="9" style="446" collapsed="1"/>
    <col min="1551" max="1551" width="10.25" style="446" customWidth="1" collapsed="1"/>
    <col min="1552" max="1552" width="12.08203125" style="446" customWidth="1" collapsed="1"/>
    <col min="1553" max="1553" width="4.08203125" style="446" customWidth="1" collapsed="1"/>
    <col min="1554" max="1554" width="8.58203125" style="446" customWidth="1" collapsed="1"/>
    <col min="1555" max="1555" width="11.08203125" style="446" customWidth="1" collapsed="1"/>
    <col min="1556" max="1556" width="7.5" style="446" customWidth="1" collapsed="1"/>
    <col min="1557" max="1557" width="4.5" style="446" customWidth="1" collapsed="1"/>
    <col min="1558" max="1558" width="7.5" style="446" customWidth="1" collapsed="1"/>
    <col min="1559" max="1559" width="11.25" style="446" customWidth="1" collapsed="1"/>
    <col min="1560" max="1560" width="2.25" style="446" customWidth="1" collapsed="1"/>
    <col min="1561" max="1561" width="3.75" style="446" customWidth="1" collapsed="1"/>
    <col min="1562" max="1562" width="4.25" style="446" customWidth="1" collapsed="1"/>
    <col min="1563" max="1563" width="11.08203125" style="446" customWidth="1" collapsed="1"/>
    <col min="1564" max="1564" width="8.58203125" style="446" customWidth="1" collapsed="1"/>
    <col min="1565" max="1565" width="7.58203125" style="446" customWidth="1" collapsed="1"/>
    <col min="1566" max="1566" width="11.75" style="446" customWidth="1" collapsed="1"/>
    <col min="1567" max="1792" width="9" style="446" collapsed="1"/>
    <col min="1793" max="1793" width="4" style="446" customWidth="1" collapsed="1"/>
    <col min="1794" max="1794" width="3.75" style="446" customWidth="1" collapsed="1"/>
    <col min="1795" max="1795" width="9.58203125" style="446" customWidth="1" collapsed="1"/>
    <col min="1796" max="1796" width="11.08203125" style="446" customWidth="1" collapsed="1"/>
    <col min="1797" max="1797" width="8" style="446" customWidth="1" collapsed="1"/>
    <col min="1798" max="1798" width="4.08203125" style="446" customWidth="1" collapsed="1"/>
    <col min="1799" max="1799" width="7.5" style="446" customWidth="1" collapsed="1"/>
    <col min="1800" max="1800" width="9.08203125" style="446" customWidth="1" collapsed="1"/>
    <col min="1801" max="1801" width="2" style="446" customWidth="1" collapsed="1"/>
    <col min="1802" max="1802" width="4.58203125" style="446" customWidth="1" collapsed="1"/>
    <col min="1803" max="1803" width="5.5" style="446" customWidth="1" collapsed="1"/>
    <col min="1804" max="1804" width="12" style="446" customWidth="1" collapsed="1"/>
    <col min="1805" max="1805" width="8" style="446" customWidth="1" collapsed="1"/>
    <col min="1806" max="1806" width="9" style="446" collapsed="1"/>
    <col min="1807" max="1807" width="10.25" style="446" customWidth="1" collapsed="1"/>
    <col min="1808" max="1808" width="12.08203125" style="446" customWidth="1" collapsed="1"/>
    <col min="1809" max="1809" width="4.08203125" style="446" customWidth="1" collapsed="1"/>
    <col min="1810" max="1810" width="8.58203125" style="446" customWidth="1" collapsed="1"/>
    <col min="1811" max="1811" width="11.08203125" style="446" customWidth="1" collapsed="1"/>
    <col min="1812" max="1812" width="7.5" style="446" customWidth="1" collapsed="1"/>
    <col min="1813" max="1813" width="4.5" style="446" customWidth="1" collapsed="1"/>
    <col min="1814" max="1814" width="7.5" style="446" customWidth="1" collapsed="1"/>
    <col min="1815" max="1815" width="11.25" style="446" customWidth="1" collapsed="1"/>
    <col min="1816" max="1816" width="2.25" style="446" customWidth="1" collapsed="1"/>
    <col min="1817" max="1817" width="3.75" style="446" customWidth="1" collapsed="1"/>
    <col min="1818" max="1818" width="4.25" style="446" customWidth="1" collapsed="1"/>
    <col min="1819" max="1819" width="11.08203125" style="446" customWidth="1" collapsed="1"/>
    <col min="1820" max="1820" width="8.58203125" style="446" customWidth="1" collapsed="1"/>
    <col min="1821" max="1821" width="7.58203125" style="446" customWidth="1" collapsed="1"/>
    <col min="1822" max="1822" width="11.75" style="446" customWidth="1" collapsed="1"/>
    <col min="1823" max="2048" width="9" style="446" collapsed="1"/>
    <col min="2049" max="2049" width="4" style="446" customWidth="1" collapsed="1"/>
    <col min="2050" max="2050" width="3.75" style="446" customWidth="1" collapsed="1"/>
    <col min="2051" max="2051" width="9.58203125" style="446" customWidth="1" collapsed="1"/>
    <col min="2052" max="2052" width="11.08203125" style="446" customWidth="1" collapsed="1"/>
    <col min="2053" max="2053" width="8" style="446" customWidth="1" collapsed="1"/>
    <col min="2054" max="2054" width="4.08203125" style="446" customWidth="1" collapsed="1"/>
    <col min="2055" max="2055" width="7.5" style="446" customWidth="1" collapsed="1"/>
    <col min="2056" max="2056" width="9.08203125" style="446" customWidth="1" collapsed="1"/>
    <col min="2057" max="2057" width="2" style="446" customWidth="1" collapsed="1"/>
    <col min="2058" max="2058" width="4.58203125" style="446" customWidth="1" collapsed="1"/>
    <col min="2059" max="2059" width="5.5" style="446" customWidth="1" collapsed="1"/>
    <col min="2060" max="2060" width="12" style="446" customWidth="1" collapsed="1"/>
    <col min="2061" max="2061" width="8" style="446" customWidth="1" collapsed="1"/>
    <col min="2062" max="2062" width="9" style="446" collapsed="1"/>
    <col min="2063" max="2063" width="10.25" style="446" customWidth="1" collapsed="1"/>
    <col min="2064" max="2064" width="12.08203125" style="446" customWidth="1" collapsed="1"/>
    <col min="2065" max="2065" width="4.08203125" style="446" customWidth="1" collapsed="1"/>
    <col min="2066" max="2066" width="8.58203125" style="446" customWidth="1" collapsed="1"/>
    <col min="2067" max="2067" width="11.08203125" style="446" customWidth="1" collapsed="1"/>
    <col min="2068" max="2068" width="7.5" style="446" customWidth="1" collapsed="1"/>
    <col min="2069" max="2069" width="4.5" style="446" customWidth="1" collapsed="1"/>
    <col min="2070" max="2070" width="7.5" style="446" customWidth="1" collapsed="1"/>
    <col min="2071" max="2071" width="11.25" style="446" customWidth="1" collapsed="1"/>
    <col min="2072" max="2072" width="2.25" style="446" customWidth="1" collapsed="1"/>
    <col min="2073" max="2073" width="3.75" style="446" customWidth="1" collapsed="1"/>
    <col min="2074" max="2074" width="4.25" style="446" customWidth="1" collapsed="1"/>
    <col min="2075" max="2075" width="11.08203125" style="446" customWidth="1" collapsed="1"/>
    <col min="2076" max="2076" width="8.58203125" style="446" customWidth="1" collapsed="1"/>
    <col min="2077" max="2077" width="7.58203125" style="446" customWidth="1" collapsed="1"/>
    <col min="2078" max="2078" width="11.75" style="446" customWidth="1" collapsed="1"/>
    <col min="2079" max="2304" width="9" style="446" collapsed="1"/>
    <col min="2305" max="2305" width="4" style="446" customWidth="1" collapsed="1"/>
    <col min="2306" max="2306" width="3.75" style="446" customWidth="1" collapsed="1"/>
    <col min="2307" max="2307" width="9.58203125" style="446" customWidth="1" collapsed="1"/>
    <col min="2308" max="2308" width="11.08203125" style="446" customWidth="1" collapsed="1"/>
    <col min="2309" max="2309" width="8" style="446" customWidth="1" collapsed="1"/>
    <col min="2310" max="2310" width="4.08203125" style="446" customWidth="1" collapsed="1"/>
    <col min="2311" max="2311" width="7.5" style="446" customWidth="1" collapsed="1"/>
    <col min="2312" max="2312" width="9.08203125" style="446" customWidth="1" collapsed="1"/>
    <col min="2313" max="2313" width="2" style="446" customWidth="1" collapsed="1"/>
    <col min="2314" max="2314" width="4.58203125" style="446" customWidth="1" collapsed="1"/>
    <col min="2315" max="2315" width="5.5" style="446" customWidth="1" collapsed="1"/>
    <col min="2316" max="2316" width="12" style="446" customWidth="1" collapsed="1"/>
    <col min="2317" max="2317" width="8" style="446" customWidth="1" collapsed="1"/>
    <col min="2318" max="2318" width="9" style="446" collapsed="1"/>
    <col min="2319" max="2319" width="10.25" style="446" customWidth="1" collapsed="1"/>
    <col min="2320" max="2320" width="12.08203125" style="446" customWidth="1" collapsed="1"/>
    <col min="2321" max="2321" width="4.08203125" style="446" customWidth="1" collapsed="1"/>
    <col min="2322" max="2322" width="8.58203125" style="446" customWidth="1" collapsed="1"/>
    <col min="2323" max="2323" width="11.08203125" style="446" customWidth="1" collapsed="1"/>
    <col min="2324" max="2324" width="7.5" style="446" customWidth="1" collapsed="1"/>
    <col min="2325" max="2325" width="4.5" style="446" customWidth="1" collapsed="1"/>
    <col min="2326" max="2326" width="7.5" style="446" customWidth="1" collapsed="1"/>
    <col min="2327" max="2327" width="11.25" style="446" customWidth="1" collapsed="1"/>
    <col min="2328" max="2328" width="2.25" style="446" customWidth="1" collapsed="1"/>
    <col min="2329" max="2329" width="3.75" style="446" customWidth="1" collapsed="1"/>
    <col min="2330" max="2330" width="4.25" style="446" customWidth="1" collapsed="1"/>
    <col min="2331" max="2331" width="11.08203125" style="446" customWidth="1" collapsed="1"/>
    <col min="2332" max="2332" width="8.58203125" style="446" customWidth="1" collapsed="1"/>
    <col min="2333" max="2333" width="7.58203125" style="446" customWidth="1" collapsed="1"/>
    <col min="2334" max="2334" width="11.75" style="446" customWidth="1" collapsed="1"/>
    <col min="2335" max="2560" width="9" style="446" collapsed="1"/>
    <col min="2561" max="2561" width="4" style="446" customWidth="1" collapsed="1"/>
    <col min="2562" max="2562" width="3.75" style="446" customWidth="1" collapsed="1"/>
    <col min="2563" max="2563" width="9.58203125" style="446" customWidth="1" collapsed="1"/>
    <col min="2564" max="2564" width="11.08203125" style="446" customWidth="1" collapsed="1"/>
    <col min="2565" max="2565" width="8" style="446" customWidth="1" collapsed="1"/>
    <col min="2566" max="2566" width="4.08203125" style="446" customWidth="1" collapsed="1"/>
    <col min="2567" max="2567" width="7.5" style="446" customWidth="1" collapsed="1"/>
    <col min="2568" max="2568" width="9.08203125" style="446" customWidth="1" collapsed="1"/>
    <col min="2569" max="2569" width="2" style="446" customWidth="1" collapsed="1"/>
    <col min="2570" max="2570" width="4.58203125" style="446" customWidth="1" collapsed="1"/>
    <col min="2571" max="2571" width="5.5" style="446" customWidth="1" collapsed="1"/>
    <col min="2572" max="2572" width="12" style="446" customWidth="1" collapsed="1"/>
    <col min="2573" max="2573" width="8" style="446" customWidth="1" collapsed="1"/>
    <col min="2574" max="2574" width="9" style="446" collapsed="1"/>
    <col min="2575" max="2575" width="10.25" style="446" customWidth="1" collapsed="1"/>
    <col min="2576" max="2576" width="12.08203125" style="446" customWidth="1" collapsed="1"/>
    <col min="2577" max="2577" width="4.08203125" style="446" customWidth="1" collapsed="1"/>
    <col min="2578" max="2578" width="8.58203125" style="446" customWidth="1" collapsed="1"/>
    <col min="2579" max="2579" width="11.08203125" style="446" customWidth="1" collapsed="1"/>
    <col min="2580" max="2580" width="7.5" style="446" customWidth="1" collapsed="1"/>
    <col min="2581" max="2581" width="4.5" style="446" customWidth="1" collapsed="1"/>
    <col min="2582" max="2582" width="7.5" style="446" customWidth="1" collapsed="1"/>
    <col min="2583" max="2583" width="11.25" style="446" customWidth="1" collapsed="1"/>
    <col min="2584" max="2584" width="2.25" style="446" customWidth="1" collapsed="1"/>
    <col min="2585" max="2585" width="3.75" style="446" customWidth="1" collapsed="1"/>
    <col min="2586" max="2586" width="4.25" style="446" customWidth="1" collapsed="1"/>
    <col min="2587" max="2587" width="11.08203125" style="446" customWidth="1" collapsed="1"/>
    <col min="2588" max="2588" width="8.58203125" style="446" customWidth="1" collapsed="1"/>
    <col min="2589" max="2589" width="7.58203125" style="446" customWidth="1" collapsed="1"/>
    <col min="2590" max="2590" width="11.75" style="446" customWidth="1" collapsed="1"/>
    <col min="2591" max="2816" width="9" style="446" collapsed="1"/>
    <col min="2817" max="2817" width="4" style="446" customWidth="1" collapsed="1"/>
    <col min="2818" max="2818" width="3.75" style="446" customWidth="1" collapsed="1"/>
    <col min="2819" max="2819" width="9.58203125" style="446" customWidth="1" collapsed="1"/>
    <col min="2820" max="2820" width="11.08203125" style="446" customWidth="1" collapsed="1"/>
    <col min="2821" max="2821" width="8" style="446" customWidth="1" collapsed="1"/>
    <col min="2822" max="2822" width="4.08203125" style="446" customWidth="1" collapsed="1"/>
    <col min="2823" max="2823" width="7.5" style="446" customWidth="1" collapsed="1"/>
    <col min="2824" max="2824" width="9.08203125" style="446" customWidth="1" collapsed="1"/>
    <col min="2825" max="2825" width="2" style="446" customWidth="1" collapsed="1"/>
    <col min="2826" max="2826" width="4.58203125" style="446" customWidth="1" collapsed="1"/>
    <col min="2827" max="2827" width="5.5" style="446" customWidth="1" collapsed="1"/>
    <col min="2828" max="2828" width="12" style="446" customWidth="1" collapsed="1"/>
    <col min="2829" max="2829" width="8" style="446" customWidth="1" collapsed="1"/>
    <col min="2830" max="2830" width="9" style="446" collapsed="1"/>
    <col min="2831" max="2831" width="10.25" style="446" customWidth="1" collapsed="1"/>
    <col min="2832" max="2832" width="12.08203125" style="446" customWidth="1" collapsed="1"/>
    <col min="2833" max="2833" width="4.08203125" style="446" customWidth="1" collapsed="1"/>
    <col min="2834" max="2834" width="8.58203125" style="446" customWidth="1" collapsed="1"/>
    <col min="2835" max="2835" width="11.08203125" style="446" customWidth="1" collapsed="1"/>
    <col min="2836" max="2836" width="7.5" style="446" customWidth="1" collapsed="1"/>
    <col min="2837" max="2837" width="4.5" style="446" customWidth="1" collapsed="1"/>
    <col min="2838" max="2838" width="7.5" style="446" customWidth="1" collapsed="1"/>
    <col min="2839" max="2839" width="11.25" style="446" customWidth="1" collapsed="1"/>
    <col min="2840" max="2840" width="2.25" style="446" customWidth="1" collapsed="1"/>
    <col min="2841" max="2841" width="3.75" style="446" customWidth="1" collapsed="1"/>
    <col min="2842" max="2842" width="4.25" style="446" customWidth="1" collapsed="1"/>
    <col min="2843" max="2843" width="11.08203125" style="446" customWidth="1" collapsed="1"/>
    <col min="2844" max="2844" width="8.58203125" style="446" customWidth="1" collapsed="1"/>
    <col min="2845" max="2845" width="7.58203125" style="446" customWidth="1" collapsed="1"/>
    <col min="2846" max="2846" width="11.75" style="446" customWidth="1" collapsed="1"/>
    <col min="2847" max="3072" width="9" style="446" collapsed="1"/>
    <col min="3073" max="3073" width="4" style="446" customWidth="1" collapsed="1"/>
    <col min="3074" max="3074" width="3.75" style="446" customWidth="1" collapsed="1"/>
    <col min="3075" max="3075" width="9.58203125" style="446" customWidth="1" collapsed="1"/>
    <col min="3076" max="3076" width="11.08203125" style="446" customWidth="1" collapsed="1"/>
    <col min="3077" max="3077" width="8" style="446" customWidth="1" collapsed="1"/>
    <col min="3078" max="3078" width="4.08203125" style="446" customWidth="1" collapsed="1"/>
    <col min="3079" max="3079" width="7.5" style="446" customWidth="1" collapsed="1"/>
    <col min="3080" max="3080" width="9.08203125" style="446" customWidth="1" collapsed="1"/>
    <col min="3081" max="3081" width="2" style="446" customWidth="1" collapsed="1"/>
    <col min="3082" max="3082" width="4.58203125" style="446" customWidth="1" collapsed="1"/>
    <col min="3083" max="3083" width="5.5" style="446" customWidth="1" collapsed="1"/>
    <col min="3084" max="3084" width="12" style="446" customWidth="1" collapsed="1"/>
    <col min="3085" max="3085" width="8" style="446" customWidth="1" collapsed="1"/>
    <col min="3086" max="3086" width="9" style="446" collapsed="1"/>
    <col min="3087" max="3087" width="10.25" style="446" customWidth="1" collapsed="1"/>
    <col min="3088" max="3088" width="12.08203125" style="446" customWidth="1" collapsed="1"/>
    <col min="3089" max="3089" width="4.08203125" style="446" customWidth="1" collapsed="1"/>
    <col min="3090" max="3090" width="8.58203125" style="446" customWidth="1" collapsed="1"/>
    <col min="3091" max="3091" width="11.08203125" style="446" customWidth="1" collapsed="1"/>
    <col min="3092" max="3092" width="7.5" style="446" customWidth="1" collapsed="1"/>
    <col min="3093" max="3093" width="4.5" style="446" customWidth="1" collapsed="1"/>
    <col min="3094" max="3094" width="7.5" style="446" customWidth="1" collapsed="1"/>
    <col min="3095" max="3095" width="11.25" style="446" customWidth="1" collapsed="1"/>
    <col min="3096" max="3096" width="2.25" style="446" customWidth="1" collapsed="1"/>
    <col min="3097" max="3097" width="3.75" style="446" customWidth="1" collapsed="1"/>
    <col min="3098" max="3098" width="4.25" style="446" customWidth="1" collapsed="1"/>
    <col min="3099" max="3099" width="11.08203125" style="446" customWidth="1" collapsed="1"/>
    <col min="3100" max="3100" width="8.58203125" style="446" customWidth="1" collapsed="1"/>
    <col min="3101" max="3101" width="7.58203125" style="446" customWidth="1" collapsed="1"/>
    <col min="3102" max="3102" width="11.75" style="446" customWidth="1" collapsed="1"/>
    <col min="3103" max="3328" width="9" style="446" collapsed="1"/>
    <col min="3329" max="3329" width="4" style="446" customWidth="1" collapsed="1"/>
    <col min="3330" max="3330" width="3.75" style="446" customWidth="1" collapsed="1"/>
    <col min="3331" max="3331" width="9.58203125" style="446" customWidth="1" collapsed="1"/>
    <col min="3332" max="3332" width="11.08203125" style="446" customWidth="1" collapsed="1"/>
    <col min="3333" max="3333" width="8" style="446" customWidth="1" collapsed="1"/>
    <col min="3334" max="3334" width="4.08203125" style="446" customWidth="1" collapsed="1"/>
    <col min="3335" max="3335" width="7.5" style="446" customWidth="1" collapsed="1"/>
    <col min="3336" max="3336" width="9.08203125" style="446" customWidth="1" collapsed="1"/>
    <col min="3337" max="3337" width="2" style="446" customWidth="1" collapsed="1"/>
    <col min="3338" max="3338" width="4.58203125" style="446" customWidth="1" collapsed="1"/>
    <col min="3339" max="3339" width="5.5" style="446" customWidth="1" collapsed="1"/>
    <col min="3340" max="3340" width="12" style="446" customWidth="1" collapsed="1"/>
    <col min="3341" max="3341" width="8" style="446" customWidth="1" collapsed="1"/>
    <col min="3342" max="3342" width="9" style="446" collapsed="1"/>
    <col min="3343" max="3343" width="10.25" style="446" customWidth="1" collapsed="1"/>
    <col min="3344" max="3344" width="12.08203125" style="446" customWidth="1" collapsed="1"/>
    <col min="3345" max="3345" width="4.08203125" style="446" customWidth="1" collapsed="1"/>
    <col min="3346" max="3346" width="8.58203125" style="446" customWidth="1" collapsed="1"/>
    <col min="3347" max="3347" width="11.08203125" style="446" customWidth="1" collapsed="1"/>
    <col min="3348" max="3348" width="7.5" style="446" customWidth="1" collapsed="1"/>
    <col min="3349" max="3349" width="4.5" style="446" customWidth="1" collapsed="1"/>
    <col min="3350" max="3350" width="7.5" style="446" customWidth="1" collapsed="1"/>
    <col min="3351" max="3351" width="11.25" style="446" customWidth="1" collapsed="1"/>
    <col min="3352" max="3352" width="2.25" style="446" customWidth="1" collapsed="1"/>
    <col min="3353" max="3353" width="3.75" style="446" customWidth="1" collapsed="1"/>
    <col min="3354" max="3354" width="4.25" style="446" customWidth="1" collapsed="1"/>
    <col min="3355" max="3355" width="11.08203125" style="446" customWidth="1" collapsed="1"/>
    <col min="3356" max="3356" width="8.58203125" style="446" customWidth="1" collapsed="1"/>
    <col min="3357" max="3357" width="7.58203125" style="446" customWidth="1" collapsed="1"/>
    <col min="3358" max="3358" width="11.75" style="446" customWidth="1" collapsed="1"/>
    <col min="3359" max="3584" width="9" style="446" collapsed="1"/>
    <col min="3585" max="3585" width="4" style="446" customWidth="1" collapsed="1"/>
    <col min="3586" max="3586" width="3.75" style="446" customWidth="1" collapsed="1"/>
    <col min="3587" max="3587" width="9.58203125" style="446" customWidth="1" collapsed="1"/>
    <col min="3588" max="3588" width="11.08203125" style="446" customWidth="1" collapsed="1"/>
    <col min="3589" max="3589" width="8" style="446" customWidth="1" collapsed="1"/>
    <col min="3590" max="3590" width="4.08203125" style="446" customWidth="1" collapsed="1"/>
    <col min="3591" max="3591" width="7.5" style="446" customWidth="1" collapsed="1"/>
    <col min="3592" max="3592" width="9.08203125" style="446" customWidth="1" collapsed="1"/>
    <col min="3593" max="3593" width="2" style="446" customWidth="1" collapsed="1"/>
    <col min="3594" max="3594" width="4.58203125" style="446" customWidth="1" collapsed="1"/>
    <col min="3595" max="3595" width="5.5" style="446" customWidth="1" collapsed="1"/>
    <col min="3596" max="3596" width="12" style="446" customWidth="1" collapsed="1"/>
    <col min="3597" max="3597" width="8" style="446" customWidth="1" collapsed="1"/>
    <col min="3598" max="3598" width="9" style="446" collapsed="1"/>
    <col min="3599" max="3599" width="10.25" style="446" customWidth="1" collapsed="1"/>
    <col min="3600" max="3600" width="12.08203125" style="446" customWidth="1" collapsed="1"/>
    <col min="3601" max="3601" width="4.08203125" style="446" customWidth="1" collapsed="1"/>
    <col min="3602" max="3602" width="8.58203125" style="446" customWidth="1" collapsed="1"/>
    <col min="3603" max="3603" width="11.08203125" style="446" customWidth="1" collapsed="1"/>
    <col min="3604" max="3604" width="7.5" style="446" customWidth="1" collapsed="1"/>
    <col min="3605" max="3605" width="4.5" style="446" customWidth="1" collapsed="1"/>
    <col min="3606" max="3606" width="7.5" style="446" customWidth="1" collapsed="1"/>
    <col min="3607" max="3607" width="11.25" style="446" customWidth="1" collapsed="1"/>
    <col min="3608" max="3608" width="2.25" style="446" customWidth="1" collapsed="1"/>
    <col min="3609" max="3609" width="3.75" style="446" customWidth="1" collapsed="1"/>
    <col min="3610" max="3610" width="4.25" style="446" customWidth="1" collapsed="1"/>
    <col min="3611" max="3611" width="11.08203125" style="446" customWidth="1" collapsed="1"/>
    <col min="3612" max="3612" width="8.58203125" style="446" customWidth="1" collapsed="1"/>
    <col min="3613" max="3613" width="7.58203125" style="446" customWidth="1" collapsed="1"/>
    <col min="3614" max="3614" width="11.75" style="446" customWidth="1" collapsed="1"/>
    <col min="3615" max="3840" width="9" style="446" collapsed="1"/>
    <col min="3841" max="3841" width="4" style="446" customWidth="1" collapsed="1"/>
    <col min="3842" max="3842" width="3.75" style="446" customWidth="1" collapsed="1"/>
    <col min="3843" max="3843" width="9.58203125" style="446" customWidth="1" collapsed="1"/>
    <col min="3844" max="3844" width="11.08203125" style="446" customWidth="1" collapsed="1"/>
    <col min="3845" max="3845" width="8" style="446" customWidth="1" collapsed="1"/>
    <col min="3846" max="3846" width="4.08203125" style="446" customWidth="1" collapsed="1"/>
    <col min="3847" max="3847" width="7.5" style="446" customWidth="1" collapsed="1"/>
    <col min="3848" max="3848" width="9.08203125" style="446" customWidth="1" collapsed="1"/>
    <col min="3849" max="3849" width="2" style="446" customWidth="1" collapsed="1"/>
    <col min="3850" max="3850" width="4.58203125" style="446" customWidth="1" collapsed="1"/>
    <col min="3851" max="3851" width="5.5" style="446" customWidth="1" collapsed="1"/>
    <col min="3852" max="3852" width="12" style="446" customWidth="1" collapsed="1"/>
    <col min="3853" max="3853" width="8" style="446" customWidth="1" collapsed="1"/>
    <col min="3854" max="3854" width="9" style="446" collapsed="1"/>
    <col min="3855" max="3855" width="10.25" style="446" customWidth="1" collapsed="1"/>
    <col min="3856" max="3856" width="12.08203125" style="446" customWidth="1" collapsed="1"/>
    <col min="3857" max="3857" width="4.08203125" style="446" customWidth="1" collapsed="1"/>
    <col min="3858" max="3858" width="8.58203125" style="446" customWidth="1" collapsed="1"/>
    <col min="3859" max="3859" width="11.08203125" style="446" customWidth="1" collapsed="1"/>
    <col min="3860" max="3860" width="7.5" style="446" customWidth="1" collapsed="1"/>
    <col min="3861" max="3861" width="4.5" style="446" customWidth="1" collapsed="1"/>
    <col min="3862" max="3862" width="7.5" style="446" customWidth="1" collapsed="1"/>
    <col min="3863" max="3863" width="11.25" style="446" customWidth="1" collapsed="1"/>
    <col min="3864" max="3864" width="2.25" style="446" customWidth="1" collapsed="1"/>
    <col min="3865" max="3865" width="3.75" style="446" customWidth="1" collapsed="1"/>
    <col min="3866" max="3866" width="4.25" style="446" customWidth="1" collapsed="1"/>
    <col min="3867" max="3867" width="11.08203125" style="446" customWidth="1" collapsed="1"/>
    <col min="3868" max="3868" width="8.58203125" style="446" customWidth="1" collapsed="1"/>
    <col min="3869" max="3869" width="7.58203125" style="446" customWidth="1" collapsed="1"/>
    <col min="3870" max="3870" width="11.75" style="446" customWidth="1" collapsed="1"/>
    <col min="3871" max="4096" width="9" style="446" collapsed="1"/>
    <col min="4097" max="4097" width="4" style="446" customWidth="1" collapsed="1"/>
    <col min="4098" max="4098" width="3.75" style="446" customWidth="1" collapsed="1"/>
    <col min="4099" max="4099" width="9.58203125" style="446" customWidth="1" collapsed="1"/>
    <col min="4100" max="4100" width="11.08203125" style="446" customWidth="1" collapsed="1"/>
    <col min="4101" max="4101" width="8" style="446" customWidth="1" collapsed="1"/>
    <col min="4102" max="4102" width="4.08203125" style="446" customWidth="1" collapsed="1"/>
    <col min="4103" max="4103" width="7.5" style="446" customWidth="1" collapsed="1"/>
    <col min="4104" max="4104" width="9.08203125" style="446" customWidth="1" collapsed="1"/>
    <col min="4105" max="4105" width="2" style="446" customWidth="1" collapsed="1"/>
    <col min="4106" max="4106" width="4.58203125" style="446" customWidth="1" collapsed="1"/>
    <col min="4107" max="4107" width="5.5" style="446" customWidth="1" collapsed="1"/>
    <col min="4108" max="4108" width="12" style="446" customWidth="1" collapsed="1"/>
    <col min="4109" max="4109" width="8" style="446" customWidth="1" collapsed="1"/>
    <col min="4110" max="4110" width="9" style="446" collapsed="1"/>
    <col min="4111" max="4111" width="10.25" style="446" customWidth="1" collapsed="1"/>
    <col min="4112" max="4112" width="12.08203125" style="446" customWidth="1" collapsed="1"/>
    <col min="4113" max="4113" width="4.08203125" style="446" customWidth="1" collapsed="1"/>
    <col min="4114" max="4114" width="8.58203125" style="446" customWidth="1" collapsed="1"/>
    <col min="4115" max="4115" width="11.08203125" style="446" customWidth="1" collapsed="1"/>
    <col min="4116" max="4116" width="7.5" style="446" customWidth="1" collapsed="1"/>
    <col min="4117" max="4117" width="4.5" style="446" customWidth="1" collapsed="1"/>
    <col min="4118" max="4118" width="7.5" style="446" customWidth="1" collapsed="1"/>
    <col min="4119" max="4119" width="11.25" style="446" customWidth="1" collapsed="1"/>
    <col min="4120" max="4120" width="2.25" style="446" customWidth="1" collapsed="1"/>
    <col min="4121" max="4121" width="3.75" style="446" customWidth="1" collapsed="1"/>
    <col min="4122" max="4122" width="4.25" style="446" customWidth="1" collapsed="1"/>
    <col min="4123" max="4123" width="11.08203125" style="446" customWidth="1" collapsed="1"/>
    <col min="4124" max="4124" width="8.58203125" style="446" customWidth="1" collapsed="1"/>
    <col min="4125" max="4125" width="7.58203125" style="446" customWidth="1" collapsed="1"/>
    <col min="4126" max="4126" width="11.75" style="446" customWidth="1" collapsed="1"/>
    <col min="4127" max="4352" width="9" style="446" collapsed="1"/>
    <col min="4353" max="4353" width="4" style="446" customWidth="1" collapsed="1"/>
    <col min="4354" max="4354" width="3.75" style="446" customWidth="1" collapsed="1"/>
    <col min="4355" max="4355" width="9.58203125" style="446" customWidth="1" collapsed="1"/>
    <col min="4356" max="4356" width="11.08203125" style="446" customWidth="1" collapsed="1"/>
    <col min="4357" max="4357" width="8" style="446" customWidth="1" collapsed="1"/>
    <col min="4358" max="4358" width="4.08203125" style="446" customWidth="1" collapsed="1"/>
    <col min="4359" max="4359" width="7.5" style="446" customWidth="1" collapsed="1"/>
    <col min="4360" max="4360" width="9.08203125" style="446" customWidth="1" collapsed="1"/>
    <col min="4361" max="4361" width="2" style="446" customWidth="1" collapsed="1"/>
    <col min="4362" max="4362" width="4.58203125" style="446" customWidth="1" collapsed="1"/>
    <col min="4363" max="4363" width="5.5" style="446" customWidth="1" collapsed="1"/>
    <col min="4364" max="4364" width="12" style="446" customWidth="1" collapsed="1"/>
    <col min="4365" max="4365" width="8" style="446" customWidth="1" collapsed="1"/>
    <col min="4366" max="4366" width="9" style="446" collapsed="1"/>
    <col min="4367" max="4367" width="10.25" style="446" customWidth="1" collapsed="1"/>
    <col min="4368" max="4368" width="12.08203125" style="446" customWidth="1" collapsed="1"/>
    <col min="4369" max="4369" width="4.08203125" style="446" customWidth="1" collapsed="1"/>
    <col min="4370" max="4370" width="8.58203125" style="446" customWidth="1" collapsed="1"/>
    <col min="4371" max="4371" width="11.08203125" style="446" customWidth="1" collapsed="1"/>
    <col min="4372" max="4372" width="7.5" style="446" customWidth="1" collapsed="1"/>
    <col min="4373" max="4373" width="4.5" style="446" customWidth="1" collapsed="1"/>
    <col min="4374" max="4374" width="7.5" style="446" customWidth="1" collapsed="1"/>
    <col min="4375" max="4375" width="11.25" style="446" customWidth="1" collapsed="1"/>
    <col min="4376" max="4376" width="2.25" style="446" customWidth="1" collapsed="1"/>
    <col min="4377" max="4377" width="3.75" style="446" customWidth="1" collapsed="1"/>
    <col min="4378" max="4378" width="4.25" style="446" customWidth="1" collapsed="1"/>
    <col min="4379" max="4379" width="11.08203125" style="446" customWidth="1" collapsed="1"/>
    <col min="4380" max="4380" width="8.58203125" style="446" customWidth="1" collapsed="1"/>
    <col min="4381" max="4381" width="7.58203125" style="446" customWidth="1" collapsed="1"/>
    <col min="4382" max="4382" width="11.75" style="446" customWidth="1" collapsed="1"/>
    <col min="4383" max="4608" width="9" style="446" collapsed="1"/>
    <col min="4609" max="4609" width="4" style="446" customWidth="1" collapsed="1"/>
    <col min="4610" max="4610" width="3.75" style="446" customWidth="1" collapsed="1"/>
    <col min="4611" max="4611" width="9.58203125" style="446" customWidth="1" collapsed="1"/>
    <col min="4612" max="4612" width="11.08203125" style="446" customWidth="1" collapsed="1"/>
    <col min="4613" max="4613" width="8" style="446" customWidth="1" collapsed="1"/>
    <col min="4614" max="4614" width="4.08203125" style="446" customWidth="1" collapsed="1"/>
    <col min="4615" max="4615" width="7.5" style="446" customWidth="1" collapsed="1"/>
    <col min="4616" max="4616" width="9.08203125" style="446" customWidth="1" collapsed="1"/>
    <col min="4617" max="4617" width="2" style="446" customWidth="1" collapsed="1"/>
    <col min="4618" max="4618" width="4.58203125" style="446" customWidth="1" collapsed="1"/>
    <col min="4619" max="4619" width="5.5" style="446" customWidth="1" collapsed="1"/>
    <col min="4620" max="4620" width="12" style="446" customWidth="1" collapsed="1"/>
    <col min="4621" max="4621" width="8" style="446" customWidth="1" collapsed="1"/>
    <col min="4622" max="4622" width="9" style="446" collapsed="1"/>
    <col min="4623" max="4623" width="10.25" style="446" customWidth="1" collapsed="1"/>
    <col min="4624" max="4624" width="12.08203125" style="446" customWidth="1" collapsed="1"/>
    <col min="4625" max="4625" width="4.08203125" style="446" customWidth="1" collapsed="1"/>
    <col min="4626" max="4626" width="8.58203125" style="446" customWidth="1" collapsed="1"/>
    <col min="4627" max="4627" width="11.08203125" style="446" customWidth="1" collapsed="1"/>
    <col min="4628" max="4628" width="7.5" style="446" customWidth="1" collapsed="1"/>
    <col min="4629" max="4629" width="4.5" style="446" customWidth="1" collapsed="1"/>
    <col min="4630" max="4630" width="7.5" style="446" customWidth="1" collapsed="1"/>
    <col min="4631" max="4631" width="11.25" style="446" customWidth="1" collapsed="1"/>
    <col min="4632" max="4632" width="2.25" style="446" customWidth="1" collapsed="1"/>
    <col min="4633" max="4633" width="3.75" style="446" customWidth="1" collapsed="1"/>
    <col min="4634" max="4634" width="4.25" style="446" customWidth="1" collapsed="1"/>
    <col min="4635" max="4635" width="11.08203125" style="446" customWidth="1" collapsed="1"/>
    <col min="4636" max="4636" width="8.58203125" style="446" customWidth="1" collapsed="1"/>
    <col min="4637" max="4637" width="7.58203125" style="446" customWidth="1" collapsed="1"/>
    <col min="4638" max="4638" width="11.75" style="446" customWidth="1" collapsed="1"/>
    <col min="4639" max="4864" width="9" style="446" collapsed="1"/>
    <col min="4865" max="4865" width="4" style="446" customWidth="1" collapsed="1"/>
    <col min="4866" max="4866" width="3.75" style="446" customWidth="1" collapsed="1"/>
    <col min="4867" max="4867" width="9.58203125" style="446" customWidth="1" collapsed="1"/>
    <col min="4868" max="4868" width="11.08203125" style="446" customWidth="1" collapsed="1"/>
    <col min="4869" max="4869" width="8" style="446" customWidth="1" collapsed="1"/>
    <col min="4870" max="4870" width="4.08203125" style="446" customWidth="1" collapsed="1"/>
    <col min="4871" max="4871" width="7.5" style="446" customWidth="1" collapsed="1"/>
    <col min="4872" max="4872" width="9.08203125" style="446" customWidth="1" collapsed="1"/>
    <col min="4873" max="4873" width="2" style="446" customWidth="1" collapsed="1"/>
    <col min="4874" max="4874" width="4.58203125" style="446" customWidth="1" collapsed="1"/>
    <col min="4875" max="4875" width="5.5" style="446" customWidth="1" collapsed="1"/>
    <col min="4876" max="4876" width="12" style="446" customWidth="1" collapsed="1"/>
    <col min="4877" max="4877" width="8" style="446" customWidth="1" collapsed="1"/>
    <col min="4878" max="4878" width="9" style="446" collapsed="1"/>
    <col min="4879" max="4879" width="10.25" style="446" customWidth="1" collapsed="1"/>
    <col min="4880" max="4880" width="12.08203125" style="446" customWidth="1" collapsed="1"/>
    <col min="4881" max="4881" width="4.08203125" style="446" customWidth="1" collapsed="1"/>
    <col min="4882" max="4882" width="8.58203125" style="446" customWidth="1" collapsed="1"/>
    <col min="4883" max="4883" width="11.08203125" style="446" customWidth="1" collapsed="1"/>
    <col min="4884" max="4884" width="7.5" style="446" customWidth="1" collapsed="1"/>
    <col min="4885" max="4885" width="4.5" style="446" customWidth="1" collapsed="1"/>
    <col min="4886" max="4886" width="7.5" style="446" customWidth="1" collapsed="1"/>
    <col min="4887" max="4887" width="11.25" style="446" customWidth="1" collapsed="1"/>
    <col min="4888" max="4888" width="2.25" style="446" customWidth="1" collapsed="1"/>
    <col min="4889" max="4889" width="3.75" style="446" customWidth="1" collapsed="1"/>
    <col min="4890" max="4890" width="4.25" style="446" customWidth="1" collapsed="1"/>
    <col min="4891" max="4891" width="11.08203125" style="446" customWidth="1" collapsed="1"/>
    <col min="4892" max="4892" width="8.58203125" style="446" customWidth="1" collapsed="1"/>
    <col min="4893" max="4893" width="7.58203125" style="446" customWidth="1" collapsed="1"/>
    <col min="4894" max="4894" width="11.75" style="446" customWidth="1" collapsed="1"/>
    <col min="4895" max="5120" width="9" style="446" collapsed="1"/>
    <col min="5121" max="5121" width="4" style="446" customWidth="1" collapsed="1"/>
    <col min="5122" max="5122" width="3.75" style="446" customWidth="1" collapsed="1"/>
    <col min="5123" max="5123" width="9.58203125" style="446" customWidth="1" collapsed="1"/>
    <col min="5124" max="5124" width="11.08203125" style="446" customWidth="1" collapsed="1"/>
    <col min="5125" max="5125" width="8" style="446" customWidth="1" collapsed="1"/>
    <col min="5126" max="5126" width="4.08203125" style="446" customWidth="1" collapsed="1"/>
    <col min="5127" max="5127" width="7.5" style="446" customWidth="1" collapsed="1"/>
    <col min="5128" max="5128" width="9.08203125" style="446" customWidth="1" collapsed="1"/>
    <col min="5129" max="5129" width="2" style="446" customWidth="1" collapsed="1"/>
    <col min="5130" max="5130" width="4.58203125" style="446" customWidth="1" collapsed="1"/>
    <col min="5131" max="5131" width="5.5" style="446" customWidth="1" collapsed="1"/>
    <col min="5132" max="5132" width="12" style="446" customWidth="1" collapsed="1"/>
    <col min="5133" max="5133" width="8" style="446" customWidth="1" collapsed="1"/>
    <col min="5134" max="5134" width="9" style="446" collapsed="1"/>
    <col min="5135" max="5135" width="10.25" style="446" customWidth="1" collapsed="1"/>
    <col min="5136" max="5136" width="12.08203125" style="446" customWidth="1" collapsed="1"/>
    <col min="5137" max="5137" width="4.08203125" style="446" customWidth="1" collapsed="1"/>
    <col min="5138" max="5138" width="8.58203125" style="446" customWidth="1" collapsed="1"/>
    <col min="5139" max="5139" width="11.08203125" style="446" customWidth="1" collapsed="1"/>
    <col min="5140" max="5140" width="7.5" style="446" customWidth="1" collapsed="1"/>
    <col min="5141" max="5141" width="4.5" style="446" customWidth="1" collapsed="1"/>
    <col min="5142" max="5142" width="7.5" style="446" customWidth="1" collapsed="1"/>
    <col min="5143" max="5143" width="11.25" style="446" customWidth="1" collapsed="1"/>
    <col min="5144" max="5144" width="2.25" style="446" customWidth="1" collapsed="1"/>
    <col min="5145" max="5145" width="3.75" style="446" customWidth="1" collapsed="1"/>
    <col min="5146" max="5146" width="4.25" style="446" customWidth="1" collapsed="1"/>
    <col min="5147" max="5147" width="11.08203125" style="446" customWidth="1" collapsed="1"/>
    <col min="5148" max="5148" width="8.58203125" style="446" customWidth="1" collapsed="1"/>
    <col min="5149" max="5149" width="7.58203125" style="446" customWidth="1" collapsed="1"/>
    <col min="5150" max="5150" width="11.75" style="446" customWidth="1" collapsed="1"/>
    <col min="5151" max="5376" width="9" style="446" collapsed="1"/>
    <col min="5377" max="5377" width="4" style="446" customWidth="1" collapsed="1"/>
    <col min="5378" max="5378" width="3.75" style="446" customWidth="1" collapsed="1"/>
    <col min="5379" max="5379" width="9.58203125" style="446" customWidth="1" collapsed="1"/>
    <col min="5380" max="5380" width="11.08203125" style="446" customWidth="1" collapsed="1"/>
    <col min="5381" max="5381" width="8" style="446" customWidth="1" collapsed="1"/>
    <col min="5382" max="5382" width="4.08203125" style="446" customWidth="1" collapsed="1"/>
    <col min="5383" max="5383" width="7.5" style="446" customWidth="1" collapsed="1"/>
    <col min="5384" max="5384" width="9.08203125" style="446" customWidth="1" collapsed="1"/>
    <col min="5385" max="5385" width="2" style="446" customWidth="1" collapsed="1"/>
    <col min="5386" max="5386" width="4.58203125" style="446" customWidth="1" collapsed="1"/>
    <col min="5387" max="5387" width="5.5" style="446" customWidth="1" collapsed="1"/>
    <col min="5388" max="5388" width="12" style="446" customWidth="1" collapsed="1"/>
    <col min="5389" max="5389" width="8" style="446" customWidth="1" collapsed="1"/>
    <col min="5390" max="5390" width="9" style="446" collapsed="1"/>
    <col min="5391" max="5391" width="10.25" style="446" customWidth="1" collapsed="1"/>
    <col min="5392" max="5392" width="12.08203125" style="446" customWidth="1" collapsed="1"/>
    <col min="5393" max="5393" width="4.08203125" style="446" customWidth="1" collapsed="1"/>
    <col min="5394" max="5394" width="8.58203125" style="446" customWidth="1" collapsed="1"/>
    <col min="5395" max="5395" width="11.08203125" style="446" customWidth="1" collapsed="1"/>
    <col min="5396" max="5396" width="7.5" style="446" customWidth="1" collapsed="1"/>
    <col min="5397" max="5397" width="4.5" style="446" customWidth="1" collapsed="1"/>
    <col min="5398" max="5398" width="7.5" style="446" customWidth="1" collapsed="1"/>
    <col min="5399" max="5399" width="11.25" style="446" customWidth="1" collapsed="1"/>
    <col min="5400" max="5400" width="2.25" style="446" customWidth="1" collapsed="1"/>
    <col min="5401" max="5401" width="3.75" style="446" customWidth="1" collapsed="1"/>
    <col min="5402" max="5402" width="4.25" style="446" customWidth="1" collapsed="1"/>
    <col min="5403" max="5403" width="11.08203125" style="446" customWidth="1" collapsed="1"/>
    <col min="5404" max="5404" width="8.58203125" style="446" customWidth="1" collapsed="1"/>
    <col min="5405" max="5405" width="7.58203125" style="446" customWidth="1" collapsed="1"/>
    <col min="5406" max="5406" width="11.75" style="446" customWidth="1" collapsed="1"/>
    <col min="5407" max="5632" width="9" style="446" collapsed="1"/>
    <col min="5633" max="5633" width="4" style="446" customWidth="1" collapsed="1"/>
    <col min="5634" max="5634" width="3.75" style="446" customWidth="1" collapsed="1"/>
    <col min="5635" max="5635" width="9.58203125" style="446" customWidth="1" collapsed="1"/>
    <col min="5636" max="5636" width="11.08203125" style="446" customWidth="1" collapsed="1"/>
    <col min="5637" max="5637" width="8" style="446" customWidth="1" collapsed="1"/>
    <col min="5638" max="5638" width="4.08203125" style="446" customWidth="1" collapsed="1"/>
    <col min="5639" max="5639" width="7.5" style="446" customWidth="1" collapsed="1"/>
    <col min="5640" max="5640" width="9.08203125" style="446" customWidth="1" collapsed="1"/>
    <col min="5641" max="5641" width="2" style="446" customWidth="1" collapsed="1"/>
    <col min="5642" max="5642" width="4.58203125" style="446" customWidth="1" collapsed="1"/>
    <col min="5643" max="5643" width="5.5" style="446" customWidth="1" collapsed="1"/>
    <col min="5644" max="5644" width="12" style="446" customWidth="1" collapsed="1"/>
    <col min="5645" max="5645" width="8" style="446" customWidth="1" collapsed="1"/>
    <col min="5646" max="5646" width="9" style="446" collapsed="1"/>
    <col min="5647" max="5647" width="10.25" style="446" customWidth="1" collapsed="1"/>
    <col min="5648" max="5648" width="12.08203125" style="446" customWidth="1" collapsed="1"/>
    <col min="5649" max="5649" width="4.08203125" style="446" customWidth="1" collapsed="1"/>
    <col min="5650" max="5650" width="8.58203125" style="446" customWidth="1" collapsed="1"/>
    <col min="5651" max="5651" width="11.08203125" style="446" customWidth="1" collapsed="1"/>
    <col min="5652" max="5652" width="7.5" style="446" customWidth="1" collapsed="1"/>
    <col min="5653" max="5653" width="4.5" style="446" customWidth="1" collapsed="1"/>
    <col min="5654" max="5654" width="7.5" style="446" customWidth="1" collapsed="1"/>
    <col min="5655" max="5655" width="11.25" style="446" customWidth="1" collapsed="1"/>
    <col min="5656" max="5656" width="2.25" style="446" customWidth="1" collapsed="1"/>
    <col min="5657" max="5657" width="3.75" style="446" customWidth="1" collapsed="1"/>
    <col min="5658" max="5658" width="4.25" style="446" customWidth="1" collapsed="1"/>
    <col min="5659" max="5659" width="11.08203125" style="446" customWidth="1" collapsed="1"/>
    <col min="5660" max="5660" width="8.58203125" style="446" customWidth="1" collapsed="1"/>
    <col min="5661" max="5661" width="7.58203125" style="446" customWidth="1" collapsed="1"/>
    <col min="5662" max="5662" width="11.75" style="446" customWidth="1" collapsed="1"/>
    <col min="5663" max="5888" width="9" style="446" collapsed="1"/>
    <col min="5889" max="5889" width="4" style="446" customWidth="1" collapsed="1"/>
    <col min="5890" max="5890" width="3.75" style="446" customWidth="1" collapsed="1"/>
    <col min="5891" max="5891" width="9.58203125" style="446" customWidth="1" collapsed="1"/>
    <col min="5892" max="5892" width="11.08203125" style="446" customWidth="1" collapsed="1"/>
    <col min="5893" max="5893" width="8" style="446" customWidth="1" collapsed="1"/>
    <col min="5894" max="5894" width="4.08203125" style="446" customWidth="1" collapsed="1"/>
    <col min="5895" max="5895" width="7.5" style="446" customWidth="1" collapsed="1"/>
    <col min="5896" max="5896" width="9.08203125" style="446" customWidth="1" collapsed="1"/>
    <col min="5897" max="5897" width="2" style="446" customWidth="1" collapsed="1"/>
    <col min="5898" max="5898" width="4.58203125" style="446" customWidth="1" collapsed="1"/>
    <col min="5899" max="5899" width="5.5" style="446" customWidth="1" collapsed="1"/>
    <col min="5900" max="5900" width="12" style="446" customWidth="1" collapsed="1"/>
    <col min="5901" max="5901" width="8" style="446" customWidth="1" collapsed="1"/>
    <col min="5902" max="5902" width="9" style="446" collapsed="1"/>
    <col min="5903" max="5903" width="10.25" style="446" customWidth="1" collapsed="1"/>
    <col min="5904" max="5904" width="12.08203125" style="446" customWidth="1" collapsed="1"/>
    <col min="5905" max="5905" width="4.08203125" style="446" customWidth="1" collapsed="1"/>
    <col min="5906" max="5906" width="8.58203125" style="446" customWidth="1" collapsed="1"/>
    <col min="5907" max="5907" width="11.08203125" style="446" customWidth="1" collapsed="1"/>
    <col min="5908" max="5908" width="7.5" style="446" customWidth="1" collapsed="1"/>
    <col min="5909" max="5909" width="4.5" style="446" customWidth="1" collapsed="1"/>
    <col min="5910" max="5910" width="7.5" style="446" customWidth="1" collapsed="1"/>
    <col min="5911" max="5911" width="11.25" style="446" customWidth="1" collapsed="1"/>
    <col min="5912" max="5912" width="2.25" style="446" customWidth="1" collapsed="1"/>
    <col min="5913" max="5913" width="3.75" style="446" customWidth="1" collapsed="1"/>
    <col min="5914" max="5914" width="4.25" style="446" customWidth="1" collapsed="1"/>
    <col min="5915" max="5915" width="11.08203125" style="446" customWidth="1" collapsed="1"/>
    <col min="5916" max="5916" width="8.58203125" style="446" customWidth="1" collapsed="1"/>
    <col min="5917" max="5917" width="7.58203125" style="446" customWidth="1" collapsed="1"/>
    <col min="5918" max="5918" width="11.75" style="446" customWidth="1" collapsed="1"/>
    <col min="5919" max="6144" width="9" style="446" collapsed="1"/>
    <col min="6145" max="6145" width="4" style="446" customWidth="1" collapsed="1"/>
    <col min="6146" max="6146" width="3.75" style="446" customWidth="1" collapsed="1"/>
    <col min="6147" max="6147" width="9.58203125" style="446" customWidth="1" collapsed="1"/>
    <col min="6148" max="6148" width="11.08203125" style="446" customWidth="1" collapsed="1"/>
    <col min="6149" max="6149" width="8" style="446" customWidth="1" collapsed="1"/>
    <col min="6150" max="6150" width="4.08203125" style="446" customWidth="1" collapsed="1"/>
    <col min="6151" max="6151" width="7.5" style="446" customWidth="1" collapsed="1"/>
    <col min="6152" max="6152" width="9.08203125" style="446" customWidth="1" collapsed="1"/>
    <col min="6153" max="6153" width="2" style="446" customWidth="1" collapsed="1"/>
    <col min="6154" max="6154" width="4.58203125" style="446" customWidth="1" collapsed="1"/>
    <col min="6155" max="6155" width="5.5" style="446" customWidth="1" collapsed="1"/>
    <col min="6156" max="6156" width="12" style="446" customWidth="1" collapsed="1"/>
    <col min="6157" max="6157" width="8" style="446" customWidth="1" collapsed="1"/>
    <col min="6158" max="6158" width="9" style="446" collapsed="1"/>
    <col min="6159" max="6159" width="10.25" style="446" customWidth="1" collapsed="1"/>
    <col min="6160" max="6160" width="12.08203125" style="446" customWidth="1" collapsed="1"/>
    <col min="6161" max="6161" width="4.08203125" style="446" customWidth="1" collapsed="1"/>
    <col min="6162" max="6162" width="8.58203125" style="446" customWidth="1" collapsed="1"/>
    <col min="6163" max="6163" width="11.08203125" style="446" customWidth="1" collapsed="1"/>
    <col min="6164" max="6164" width="7.5" style="446" customWidth="1" collapsed="1"/>
    <col min="6165" max="6165" width="4.5" style="446" customWidth="1" collapsed="1"/>
    <col min="6166" max="6166" width="7.5" style="446" customWidth="1" collapsed="1"/>
    <col min="6167" max="6167" width="11.25" style="446" customWidth="1" collapsed="1"/>
    <col min="6168" max="6168" width="2.25" style="446" customWidth="1" collapsed="1"/>
    <col min="6169" max="6169" width="3.75" style="446" customWidth="1" collapsed="1"/>
    <col min="6170" max="6170" width="4.25" style="446" customWidth="1" collapsed="1"/>
    <col min="6171" max="6171" width="11.08203125" style="446" customWidth="1" collapsed="1"/>
    <col min="6172" max="6172" width="8.58203125" style="446" customWidth="1" collapsed="1"/>
    <col min="6173" max="6173" width="7.58203125" style="446" customWidth="1" collapsed="1"/>
    <col min="6174" max="6174" width="11.75" style="446" customWidth="1" collapsed="1"/>
    <col min="6175" max="6400" width="9" style="446" collapsed="1"/>
    <col min="6401" max="6401" width="4" style="446" customWidth="1" collapsed="1"/>
    <col min="6402" max="6402" width="3.75" style="446" customWidth="1" collapsed="1"/>
    <col min="6403" max="6403" width="9.58203125" style="446" customWidth="1" collapsed="1"/>
    <col min="6404" max="6404" width="11.08203125" style="446" customWidth="1" collapsed="1"/>
    <col min="6405" max="6405" width="8" style="446" customWidth="1" collapsed="1"/>
    <col min="6406" max="6406" width="4.08203125" style="446" customWidth="1" collapsed="1"/>
    <col min="6407" max="6407" width="7.5" style="446" customWidth="1" collapsed="1"/>
    <col min="6408" max="6408" width="9.08203125" style="446" customWidth="1" collapsed="1"/>
    <col min="6409" max="6409" width="2" style="446" customWidth="1" collapsed="1"/>
    <col min="6410" max="6410" width="4.58203125" style="446" customWidth="1" collapsed="1"/>
    <col min="6411" max="6411" width="5.5" style="446" customWidth="1" collapsed="1"/>
    <col min="6412" max="6412" width="12" style="446" customWidth="1" collapsed="1"/>
    <col min="6413" max="6413" width="8" style="446" customWidth="1" collapsed="1"/>
    <col min="6414" max="6414" width="9" style="446" collapsed="1"/>
    <col min="6415" max="6415" width="10.25" style="446" customWidth="1" collapsed="1"/>
    <col min="6416" max="6416" width="12.08203125" style="446" customWidth="1" collapsed="1"/>
    <col min="6417" max="6417" width="4.08203125" style="446" customWidth="1" collapsed="1"/>
    <col min="6418" max="6418" width="8.58203125" style="446" customWidth="1" collapsed="1"/>
    <col min="6419" max="6419" width="11.08203125" style="446" customWidth="1" collapsed="1"/>
    <col min="6420" max="6420" width="7.5" style="446" customWidth="1" collapsed="1"/>
    <col min="6421" max="6421" width="4.5" style="446" customWidth="1" collapsed="1"/>
    <col min="6422" max="6422" width="7.5" style="446" customWidth="1" collapsed="1"/>
    <col min="6423" max="6423" width="11.25" style="446" customWidth="1" collapsed="1"/>
    <col min="6424" max="6424" width="2.25" style="446" customWidth="1" collapsed="1"/>
    <col min="6425" max="6425" width="3.75" style="446" customWidth="1" collapsed="1"/>
    <col min="6426" max="6426" width="4.25" style="446" customWidth="1" collapsed="1"/>
    <col min="6427" max="6427" width="11.08203125" style="446" customWidth="1" collapsed="1"/>
    <col min="6428" max="6428" width="8.58203125" style="446" customWidth="1" collapsed="1"/>
    <col min="6429" max="6429" width="7.58203125" style="446" customWidth="1" collapsed="1"/>
    <col min="6430" max="6430" width="11.75" style="446" customWidth="1" collapsed="1"/>
    <col min="6431" max="6656" width="9" style="446" collapsed="1"/>
    <col min="6657" max="6657" width="4" style="446" customWidth="1" collapsed="1"/>
    <col min="6658" max="6658" width="3.75" style="446" customWidth="1" collapsed="1"/>
    <col min="6659" max="6659" width="9.58203125" style="446" customWidth="1" collapsed="1"/>
    <col min="6660" max="6660" width="11.08203125" style="446" customWidth="1" collapsed="1"/>
    <col min="6661" max="6661" width="8" style="446" customWidth="1" collapsed="1"/>
    <col min="6662" max="6662" width="4.08203125" style="446" customWidth="1" collapsed="1"/>
    <col min="6663" max="6663" width="7.5" style="446" customWidth="1" collapsed="1"/>
    <col min="6664" max="6664" width="9.08203125" style="446" customWidth="1" collapsed="1"/>
    <col min="6665" max="6665" width="2" style="446" customWidth="1" collapsed="1"/>
    <col min="6666" max="6666" width="4.58203125" style="446" customWidth="1" collapsed="1"/>
    <col min="6667" max="6667" width="5.5" style="446" customWidth="1" collapsed="1"/>
    <col min="6668" max="6668" width="12" style="446" customWidth="1" collapsed="1"/>
    <col min="6669" max="6669" width="8" style="446" customWidth="1" collapsed="1"/>
    <col min="6670" max="6670" width="9" style="446" collapsed="1"/>
    <col min="6671" max="6671" width="10.25" style="446" customWidth="1" collapsed="1"/>
    <col min="6672" max="6672" width="12.08203125" style="446" customWidth="1" collapsed="1"/>
    <col min="6673" max="6673" width="4.08203125" style="446" customWidth="1" collapsed="1"/>
    <col min="6674" max="6674" width="8.58203125" style="446" customWidth="1" collapsed="1"/>
    <col min="6675" max="6675" width="11.08203125" style="446" customWidth="1" collapsed="1"/>
    <col min="6676" max="6676" width="7.5" style="446" customWidth="1" collapsed="1"/>
    <col min="6677" max="6677" width="4.5" style="446" customWidth="1" collapsed="1"/>
    <col min="6678" max="6678" width="7.5" style="446" customWidth="1" collapsed="1"/>
    <col min="6679" max="6679" width="11.25" style="446" customWidth="1" collapsed="1"/>
    <col min="6680" max="6680" width="2.25" style="446" customWidth="1" collapsed="1"/>
    <col min="6681" max="6681" width="3.75" style="446" customWidth="1" collapsed="1"/>
    <col min="6682" max="6682" width="4.25" style="446" customWidth="1" collapsed="1"/>
    <col min="6683" max="6683" width="11.08203125" style="446" customWidth="1" collapsed="1"/>
    <col min="6684" max="6684" width="8.58203125" style="446" customWidth="1" collapsed="1"/>
    <col min="6685" max="6685" width="7.58203125" style="446" customWidth="1" collapsed="1"/>
    <col min="6686" max="6686" width="11.75" style="446" customWidth="1" collapsed="1"/>
    <col min="6687" max="6912" width="9" style="446" collapsed="1"/>
    <col min="6913" max="6913" width="4" style="446" customWidth="1" collapsed="1"/>
    <col min="6914" max="6914" width="3.75" style="446" customWidth="1" collapsed="1"/>
    <col min="6915" max="6915" width="9.58203125" style="446" customWidth="1" collapsed="1"/>
    <col min="6916" max="6916" width="11.08203125" style="446" customWidth="1" collapsed="1"/>
    <col min="6917" max="6917" width="8" style="446" customWidth="1" collapsed="1"/>
    <col min="6918" max="6918" width="4.08203125" style="446" customWidth="1" collapsed="1"/>
    <col min="6919" max="6919" width="7.5" style="446" customWidth="1" collapsed="1"/>
    <col min="6920" max="6920" width="9.08203125" style="446" customWidth="1" collapsed="1"/>
    <col min="6921" max="6921" width="2" style="446" customWidth="1" collapsed="1"/>
    <col min="6922" max="6922" width="4.58203125" style="446" customWidth="1" collapsed="1"/>
    <col min="6923" max="6923" width="5.5" style="446" customWidth="1" collapsed="1"/>
    <col min="6924" max="6924" width="12" style="446" customWidth="1" collapsed="1"/>
    <col min="6925" max="6925" width="8" style="446" customWidth="1" collapsed="1"/>
    <col min="6926" max="6926" width="9" style="446" collapsed="1"/>
    <col min="6927" max="6927" width="10.25" style="446" customWidth="1" collapsed="1"/>
    <col min="6928" max="6928" width="12.08203125" style="446" customWidth="1" collapsed="1"/>
    <col min="6929" max="6929" width="4.08203125" style="446" customWidth="1" collapsed="1"/>
    <col min="6930" max="6930" width="8.58203125" style="446" customWidth="1" collapsed="1"/>
    <col min="6931" max="6931" width="11.08203125" style="446" customWidth="1" collapsed="1"/>
    <col min="6932" max="6932" width="7.5" style="446" customWidth="1" collapsed="1"/>
    <col min="6933" max="6933" width="4.5" style="446" customWidth="1" collapsed="1"/>
    <col min="6934" max="6934" width="7.5" style="446" customWidth="1" collapsed="1"/>
    <col min="6935" max="6935" width="11.25" style="446" customWidth="1" collapsed="1"/>
    <col min="6936" max="6936" width="2.25" style="446" customWidth="1" collapsed="1"/>
    <col min="6937" max="6937" width="3.75" style="446" customWidth="1" collapsed="1"/>
    <col min="6938" max="6938" width="4.25" style="446" customWidth="1" collapsed="1"/>
    <col min="6939" max="6939" width="11.08203125" style="446" customWidth="1" collapsed="1"/>
    <col min="6940" max="6940" width="8.58203125" style="446" customWidth="1" collapsed="1"/>
    <col min="6941" max="6941" width="7.58203125" style="446" customWidth="1" collapsed="1"/>
    <col min="6942" max="6942" width="11.75" style="446" customWidth="1" collapsed="1"/>
    <col min="6943" max="7168" width="9" style="446" collapsed="1"/>
    <col min="7169" max="7169" width="4" style="446" customWidth="1" collapsed="1"/>
    <col min="7170" max="7170" width="3.75" style="446" customWidth="1" collapsed="1"/>
    <col min="7171" max="7171" width="9.58203125" style="446" customWidth="1" collapsed="1"/>
    <col min="7172" max="7172" width="11.08203125" style="446" customWidth="1" collapsed="1"/>
    <col min="7173" max="7173" width="8" style="446" customWidth="1" collapsed="1"/>
    <col min="7174" max="7174" width="4.08203125" style="446" customWidth="1" collapsed="1"/>
    <col min="7175" max="7175" width="7.5" style="446" customWidth="1" collapsed="1"/>
    <col min="7176" max="7176" width="9.08203125" style="446" customWidth="1" collapsed="1"/>
    <col min="7177" max="7177" width="2" style="446" customWidth="1" collapsed="1"/>
    <col min="7178" max="7178" width="4.58203125" style="446" customWidth="1" collapsed="1"/>
    <col min="7179" max="7179" width="5.5" style="446" customWidth="1" collapsed="1"/>
    <col min="7180" max="7180" width="12" style="446" customWidth="1" collapsed="1"/>
    <col min="7181" max="7181" width="8" style="446" customWidth="1" collapsed="1"/>
    <col min="7182" max="7182" width="9" style="446" collapsed="1"/>
    <col min="7183" max="7183" width="10.25" style="446" customWidth="1" collapsed="1"/>
    <col min="7184" max="7184" width="12.08203125" style="446" customWidth="1" collapsed="1"/>
    <col min="7185" max="7185" width="4.08203125" style="446" customWidth="1" collapsed="1"/>
    <col min="7186" max="7186" width="8.58203125" style="446" customWidth="1" collapsed="1"/>
    <col min="7187" max="7187" width="11.08203125" style="446" customWidth="1" collapsed="1"/>
    <col min="7188" max="7188" width="7.5" style="446" customWidth="1" collapsed="1"/>
    <col min="7189" max="7189" width="4.5" style="446" customWidth="1" collapsed="1"/>
    <col min="7190" max="7190" width="7.5" style="446" customWidth="1" collapsed="1"/>
    <col min="7191" max="7191" width="11.25" style="446" customWidth="1" collapsed="1"/>
    <col min="7192" max="7192" width="2.25" style="446" customWidth="1" collapsed="1"/>
    <col min="7193" max="7193" width="3.75" style="446" customWidth="1" collapsed="1"/>
    <col min="7194" max="7194" width="4.25" style="446" customWidth="1" collapsed="1"/>
    <col min="7195" max="7195" width="11.08203125" style="446" customWidth="1" collapsed="1"/>
    <col min="7196" max="7196" width="8.58203125" style="446" customWidth="1" collapsed="1"/>
    <col min="7197" max="7197" width="7.58203125" style="446" customWidth="1" collapsed="1"/>
    <col min="7198" max="7198" width="11.75" style="446" customWidth="1" collapsed="1"/>
    <col min="7199" max="7424" width="9" style="446" collapsed="1"/>
    <col min="7425" max="7425" width="4" style="446" customWidth="1" collapsed="1"/>
    <col min="7426" max="7426" width="3.75" style="446" customWidth="1" collapsed="1"/>
    <col min="7427" max="7427" width="9.58203125" style="446" customWidth="1" collapsed="1"/>
    <col min="7428" max="7428" width="11.08203125" style="446" customWidth="1" collapsed="1"/>
    <col min="7429" max="7429" width="8" style="446" customWidth="1" collapsed="1"/>
    <col min="7430" max="7430" width="4.08203125" style="446" customWidth="1" collapsed="1"/>
    <col min="7431" max="7431" width="7.5" style="446" customWidth="1" collapsed="1"/>
    <col min="7432" max="7432" width="9.08203125" style="446" customWidth="1" collapsed="1"/>
    <col min="7433" max="7433" width="2" style="446" customWidth="1" collapsed="1"/>
    <col min="7434" max="7434" width="4.58203125" style="446" customWidth="1" collapsed="1"/>
    <col min="7435" max="7435" width="5.5" style="446" customWidth="1" collapsed="1"/>
    <col min="7436" max="7436" width="12" style="446" customWidth="1" collapsed="1"/>
    <col min="7437" max="7437" width="8" style="446" customWidth="1" collapsed="1"/>
    <col min="7438" max="7438" width="9" style="446" collapsed="1"/>
    <col min="7439" max="7439" width="10.25" style="446" customWidth="1" collapsed="1"/>
    <col min="7440" max="7440" width="12.08203125" style="446" customWidth="1" collapsed="1"/>
    <col min="7441" max="7441" width="4.08203125" style="446" customWidth="1" collapsed="1"/>
    <col min="7442" max="7442" width="8.58203125" style="446" customWidth="1" collapsed="1"/>
    <col min="7443" max="7443" width="11.08203125" style="446" customWidth="1" collapsed="1"/>
    <col min="7444" max="7444" width="7.5" style="446" customWidth="1" collapsed="1"/>
    <col min="7445" max="7445" width="4.5" style="446" customWidth="1" collapsed="1"/>
    <col min="7446" max="7446" width="7.5" style="446" customWidth="1" collapsed="1"/>
    <col min="7447" max="7447" width="11.25" style="446" customWidth="1" collapsed="1"/>
    <col min="7448" max="7448" width="2.25" style="446" customWidth="1" collapsed="1"/>
    <col min="7449" max="7449" width="3.75" style="446" customWidth="1" collapsed="1"/>
    <col min="7450" max="7450" width="4.25" style="446" customWidth="1" collapsed="1"/>
    <col min="7451" max="7451" width="11.08203125" style="446" customWidth="1" collapsed="1"/>
    <col min="7452" max="7452" width="8.58203125" style="446" customWidth="1" collapsed="1"/>
    <col min="7453" max="7453" width="7.58203125" style="446" customWidth="1" collapsed="1"/>
    <col min="7454" max="7454" width="11.75" style="446" customWidth="1" collapsed="1"/>
    <col min="7455" max="7680" width="9" style="446" collapsed="1"/>
    <col min="7681" max="7681" width="4" style="446" customWidth="1" collapsed="1"/>
    <col min="7682" max="7682" width="3.75" style="446" customWidth="1" collapsed="1"/>
    <col min="7683" max="7683" width="9.58203125" style="446" customWidth="1" collapsed="1"/>
    <col min="7684" max="7684" width="11.08203125" style="446" customWidth="1" collapsed="1"/>
    <col min="7685" max="7685" width="8" style="446" customWidth="1" collapsed="1"/>
    <col min="7686" max="7686" width="4.08203125" style="446" customWidth="1" collapsed="1"/>
    <col min="7687" max="7687" width="7.5" style="446" customWidth="1" collapsed="1"/>
    <col min="7688" max="7688" width="9.08203125" style="446" customWidth="1" collapsed="1"/>
    <col min="7689" max="7689" width="2" style="446" customWidth="1" collapsed="1"/>
    <col min="7690" max="7690" width="4.58203125" style="446" customWidth="1" collapsed="1"/>
    <col min="7691" max="7691" width="5.5" style="446" customWidth="1" collapsed="1"/>
    <col min="7692" max="7692" width="12" style="446" customWidth="1" collapsed="1"/>
    <col min="7693" max="7693" width="8" style="446" customWidth="1" collapsed="1"/>
    <col min="7694" max="7694" width="9" style="446" collapsed="1"/>
    <col min="7695" max="7695" width="10.25" style="446" customWidth="1" collapsed="1"/>
    <col min="7696" max="7696" width="12.08203125" style="446" customWidth="1" collapsed="1"/>
    <col min="7697" max="7697" width="4.08203125" style="446" customWidth="1" collapsed="1"/>
    <col min="7698" max="7698" width="8.58203125" style="446" customWidth="1" collapsed="1"/>
    <col min="7699" max="7699" width="11.08203125" style="446" customWidth="1" collapsed="1"/>
    <col min="7700" max="7700" width="7.5" style="446" customWidth="1" collapsed="1"/>
    <col min="7701" max="7701" width="4.5" style="446" customWidth="1" collapsed="1"/>
    <col min="7702" max="7702" width="7.5" style="446" customWidth="1" collapsed="1"/>
    <col min="7703" max="7703" width="11.25" style="446" customWidth="1" collapsed="1"/>
    <col min="7704" max="7704" width="2.25" style="446" customWidth="1" collapsed="1"/>
    <col min="7705" max="7705" width="3.75" style="446" customWidth="1" collapsed="1"/>
    <col min="7706" max="7706" width="4.25" style="446" customWidth="1" collapsed="1"/>
    <col min="7707" max="7707" width="11.08203125" style="446" customWidth="1" collapsed="1"/>
    <col min="7708" max="7708" width="8.58203125" style="446" customWidth="1" collapsed="1"/>
    <col min="7709" max="7709" width="7.58203125" style="446" customWidth="1" collapsed="1"/>
    <col min="7710" max="7710" width="11.75" style="446" customWidth="1" collapsed="1"/>
    <col min="7711" max="7936" width="9" style="446" collapsed="1"/>
    <col min="7937" max="7937" width="4" style="446" customWidth="1" collapsed="1"/>
    <col min="7938" max="7938" width="3.75" style="446" customWidth="1" collapsed="1"/>
    <col min="7939" max="7939" width="9.58203125" style="446" customWidth="1" collapsed="1"/>
    <col min="7940" max="7940" width="11.08203125" style="446" customWidth="1" collapsed="1"/>
    <col min="7941" max="7941" width="8" style="446" customWidth="1" collapsed="1"/>
    <col min="7942" max="7942" width="4.08203125" style="446" customWidth="1" collapsed="1"/>
    <col min="7943" max="7943" width="7.5" style="446" customWidth="1" collapsed="1"/>
    <col min="7944" max="7944" width="9.08203125" style="446" customWidth="1" collapsed="1"/>
    <col min="7945" max="7945" width="2" style="446" customWidth="1" collapsed="1"/>
    <col min="7946" max="7946" width="4.58203125" style="446" customWidth="1" collapsed="1"/>
    <col min="7947" max="7947" width="5.5" style="446" customWidth="1" collapsed="1"/>
    <col min="7948" max="7948" width="12" style="446" customWidth="1" collapsed="1"/>
    <col min="7949" max="7949" width="8" style="446" customWidth="1" collapsed="1"/>
    <col min="7950" max="7950" width="9" style="446" collapsed="1"/>
    <col min="7951" max="7951" width="10.25" style="446" customWidth="1" collapsed="1"/>
    <col min="7952" max="7952" width="12.08203125" style="446" customWidth="1" collapsed="1"/>
    <col min="7953" max="7953" width="4.08203125" style="446" customWidth="1" collapsed="1"/>
    <col min="7954" max="7954" width="8.58203125" style="446" customWidth="1" collapsed="1"/>
    <col min="7955" max="7955" width="11.08203125" style="446" customWidth="1" collapsed="1"/>
    <col min="7956" max="7956" width="7.5" style="446" customWidth="1" collapsed="1"/>
    <col min="7957" max="7957" width="4.5" style="446" customWidth="1" collapsed="1"/>
    <col min="7958" max="7958" width="7.5" style="446" customWidth="1" collapsed="1"/>
    <col min="7959" max="7959" width="11.25" style="446" customWidth="1" collapsed="1"/>
    <col min="7960" max="7960" width="2.25" style="446" customWidth="1" collapsed="1"/>
    <col min="7961" max="7961" width="3.75" style="446" customWidth="1" collapsed="1"/>
    <col min="7962" max="7962" width="4.25" style="446" customWidth="1" collapsed="1"/>
    <col min="7963" max="7963" width="11.08203125" style="446" customWidth="1" collapsed="1"/>
    <col min="7964" max="7964" width="8.58203125" style="446" customWidth="1" collapsed="1"/>
    <col min="7965" max="7965" width="7.58203125" style="446" customWidth="1" collapsed="1"/>
    <col min="7966" max="7966" width="11.75" style="446" customWidth="1" collapsed="1"/>
    <col min="7967" max="8192" width="9" style="446" collapsed="1"/>
    <col min="8193" max="8193" width="4" style="446" customWidth="1" collapsed="1"/>
    <col min="8194" max="8194" width="3.75" style="446" customWidth="1" collapsed="1"/>
    <col min="8195" max="8195" width="9.58203125" style="446" customWidth="1" collapsed="1"/>
    <col min="8196" max="8196" width="11.08203125" style="446" customWidth="1" collapsed="1"/>
    <col min="8197" max="8197" width="8" style="446" customWidth="1" collapsed="1"/>
    <col min="8198" max="8198" width="4.08203125" style="446" customWidth="1" collapsed="1"/>
    <col min="8199" max="8199" width="7.5" style="446" customWidth="1" collapsed="1"/>
    <col min="8200" max="8200" width="9.08203125" style="446" customWidth="1" collapsed="1"/>
    <col min="8201" max="8201" width="2" style="446" customWidth="1" collapsed="1"/>
    <col min="8202" max="8202" width="4.58203125" style="446" customWidth="1" collapsed="1"/>
    <col min="8203" max="8203" width="5.5" style="446" customWidth="1" collapsed="1"/>
    <col min="8204" max="8204" width="12" style="446" customWidth="1" collapsed="1"/>
    <col min="8205" max="8205" width="8" style="446" customWidth="1" collapsed="1"/>
    <col min="8206" max="8206" width="9" style="446" collapsed="1"/>
    <col min="8207" max="8207" width="10.25" style="446" customWidth="1" collapsed="1"/>
    <col min="8208" max="8208" width="12.08203125" style="446" customWidth="1" collapsed="1"/>
    <col min="8209" max="8209" width="4.08203125" style="446" customWidth="1" collapsed="1"/>
    <col min="8210" max="8210" width="8.58203125" style="446" customWidth="1" collapsed="1"/>
    <col min="8211" max="8211" width="11.08203125" style="446" customWidth="1" collapsed="1"/>
    <col min="8212" max="8212" width="7.5" style="446" customWidth="1" collapsed="1"/>
    <col min="8213" max="8213" width="4.5" style="446" customWidth="1" collapsed="1"/>
    <col min="8214" max="8214" width="7.5" style="446" customWidth="1" collapsed="1"/>
    <col min="8215" max="8215" width="11.25" style="446" customWidth="1" collapsed="1"/>
    <col min="8216" max="8216" width="2.25" style="446" customWidth="1" collapsed="1"/>
    <col min="8217" max="8217" width="3.75" style="446" customWidth="1" collapsed="1"/>
    <col min="8218" max="8218" width="4.25" style="446" customWidth="1" collapsed="1"/>
    <col min="8219" max="8219" width="11.08203125" style="446" customWidth="1" collapsed="1"/>
    <col min="8220" max="8220" width="8.58203125" style="446" customWidth="1" collapsed="1"/>
    <col min="8221" max="8221" width="7.58203125" style="446" customWidth="1" collapsed="1"/>
    <col min="8222" max="8222" width="11.75" style="446" customWidth="1" collapsed="1"/>
    <col min="8223" max="8448" width="9" style="446" collapsed="1"/>
    <col min="8449" max="8449" width="4" style="446" customWidth="1" collapsed="1"/>
    <col min="8450" max="8450" width="3.75" style="446" customWidth="1" collapsed="1"/>
    <col min="8451" max="8451" width="9.58203125" style="446" customWidth="1" collapsed="1"/>
    <col min="8452" max="8452" width="11.08203125" style="446" customWidth="1" collapsed="1"/>
    <col min="8453" max="8453" width="8" style="446" customWidth="1" collapsed="1"/>
    <col min="8454" max="8454" width="4.08203125" style="446" customWidth="1" collapsed="1"/>
    <col min="8455" max="8455" width="7.5" style="446" customWidth="1" collapsed="1"/>
    <col min="8456" max="8456" width="9.08203125" style="446" customWidth="1" collapsed="1"/>
    <col min="8457" max="8457" width="2" style="446" customWidth="1" collapsed="1"/>
    <col min="8458" max="8458" width="4.58203125" style="446" customWidth="1" collapsed="1"/>
    <col min="8459" max="8459" width="5.5" style="446" customWidth="1" collapsed="1"/>
    <col min="8460" max="8460" width="12" style="446" customWidth="1" collapsed="1"/>
    <col min="8461" max="8461" width="8" style="446" customWidth="1" collapsed="1"/>
    <col min="8462" max="8462" width="9" style="446" collapsed="1"/>
    <col min="8463" max="8463" width="10.25" style="446" customWidth="1" collapsed="1"/>
    <col min="8464" max="8464" width="12.08203125" style="446" customWidth="1" collapsed="1"/>
    <col min="8465" max="8465" width="4.08203125" style="446" customWidth="1" collapsed="1"/>
    <col min="8466" max="8466" width="8.58203125" style="446" customWidth="1" collapsed="1"/>
    <col min="8467" max="8467" width="11.08203125" style="446" customWidth="1" collapsed="1"/>
    <col min="8468" max="8468" width="7.5" style="446" customWidth="1" collapsed="1"/>
    <col min="8469" max="8469" width="4.5" style="446" customWidth="1" collapsed="1"/>
    <col min="8470" max="8470" width="7.5" style="446" customWidth="1" collapsed="1"/>
    <col min="8471" max="8471" width="11.25" style="446" customWidth="1" collapsed="1"/>
    <col min="8472" max="8472" width="2.25" style="446" customWidth="1" collapsed="1"/>
    <col min="8473" max="8473" width="3.75" style="446" customWidth="1" collapsed="1"/>
    <col min="8474" max="8474" width="4.25" style="446" customWidth="1" collapsed="1"/>
    <col min="8475" max="8475" width="11.08203125" style="446" customWidth="1" collapsed="1"/>
    <col min="8476" max="8476" width="8.58203125" style="446" customWidth="1" collapsed="1"/>
    <col min="8477" max="8477" width="7.58203125" style="446" customWidth="1" collapsed="1"/>
    <col min="8478" max="8478" width="11.75" style="446" customWidth="1" collapsed="1"/>
    <col min="8479" max="8704" width="9" style="446" collapsed="1"/>
    <col min="8705" max="8705" width="4" style="446" customWidth="1" collapsed="1"/>
    <col min="8706" max="8706" width="3.75" style="446" customWidth="1" collapsed="1"/>
    <col min="8707" max="8707" width="9.58203125" style="446" customWidth="1" collapsed="1"/>
    <col min="8708" max="8708" width="11.08203125" style="446" customWidth="1" collapsed="1"/>
    <col min="8709" max="8709" width="8" style="446" customWidth="1" collapsed="1"/>
    <col min="8710" max="8710" width="4.08203125" style="446" customWidth="1" collapsed="1"/>
    <col min="8711" max="8711" width="7.5" style="446" customWidth="1" collapsed="1"/>
    <col min="8712" max="8712" width="9.08203125" style="446" customWidth="1" collapsed="1"/>
    <col min="8713" max="8713" width="2" style="446" customWidth="1" collapsed="1"/>
    <col min="8714" max="8714" width="4.58203125" style="446" customWidth="1" collapsed="1"/>
    <col min="8715" max="8715" width="5.5" style="446" customWidth="1" collapsed="1"/>
    <col min="8716" max="8716" width="12" style="446" customWidth="1" collapsed="1"/>
    <col min="8717" max="8717" width="8" style="446" customWidth="1" collapsed="1"/>
    <col min="8718" max="8718" width="9" style="446" collapsed="1"/>
    <col min="8719" max="8719" width="10.25" style="446" customWidth="1" collapsed="1"/>
    <col min="8720" max="8720" width="12.08203125" style="446" customWidth="1" collapsed="1"/>
    <col min="8721" max="8721" width="4.08203125" style="446" customWidth="1" collapsed="1"/>
    <col min="8722" max="8722" width="8.58203125" style="446" customWidth="1" collapsed="1"/>
    <col min="8723" max="8723" width="11.08203125" style="446" customWidth="1" collapsed="1"/>
    <col min="8724" max="8724" width="7.5" style="446" customWidth="1" collapsed="1"/>
    <col min="8725" max="8725" width="4.5" style="446" customWidth="1" collapsed="1"/>
    <col min="8726" max="8726" width="7.5" style="446" customWidth="1" collapsed="1"/>
    <col min="8727" max="8727" width="11.25" style="446" customWidth="1" collapsed="1"/>
    <col min="8728" max="8728" width="2.25" style="446" customWidth="1" collapsed="1"/>
    <col min="8729" max="8729" width="3.75" style="446" customWidth="1" collapsed="1"/>
    <col min="8730" max="8730" width="4.25" style="446" customWidth="1" collapsed="1"/>
    <col min="8731" max="8731" width="11.08203125" style="446" customWidth="1" collapsed="1"/>
    <col min="8732" max="8732" width="8.58203125" style="446" customWidth="1" collapsed="1"/>
    <col min="8733" max="8733" width="7.58203125" style="446" customWidth="1" collapsed="1"/>
    <col min="8734" max="8734" width="11.75" style="446" customWidth="1" collapsed="1"/>
    <col min="8735" max="8960" width="9" style="446" collapsed="1"/>
    <col min="8961" max="8961" width="4" style="446" customWidth="1" collapsed="1"/>
    <col min="8962" max="8962" width="3.75" style="446" customWidth="1" collapsed="1"/>
    <col min="8963" max="8963" width="9.58203125" style="446" customWidth="1" collapsed="1"/>
    <col min="8964" max="8964" width="11.08203125" style="446" customWidth="1" collapsed="1"/>
    <col min="8965" max="8965" width="8" style="446" customWidth="1" collapsed="1"/>
    <col min="8966" max="8966" width="4.08203125" style="446" customWidth="1" collapsed="1"/>
    <col min="8967" max="8967" width="7.5" style="446" customWidth="1" collapsed="1"/>
    <col min="8968" max="8968" width="9.08203125" style="446" customWidth="1" collapsed="1"/>
    <col min="8969" max="8969" width="2" style="446" customWidth="1" collapsed="1"/>
    <col min="8970" max="8970" width="4.58203125" style="446" customWidth="1" collapsed="1"/>
    <col min="8971" max="8971" width="5.5" style="446" customWidth="1" collapsed="1"/>
    <col min="8972" max="8972" width="12" style="446" customWidth="1" collapsed="1"/>
    <col min="8973" max="8973" width="8" style="446" customWidth="1" collapsed="1"/>
    <col min="8974" max="8974" width="9" style="446" collapsed="1"/>
    <col min="8975" max="8975" width="10.25" style="446" customWidth="1" collapsed="1"/>
    <col min="8976" max="8976" width="12.08203125" style="446" customWidth="1" collapsed="1"/>
    <col min="8977" max="8977" width="4.08203125" style="446" customWidth="1" collapsed="1"/>
    <col min="8978" max="8978" width="8.58203125" style="446" customWidth="1" collapsed="1"/>
    <col min="8979" max="8979" width="11.08203125" style="446" customWidth="1" collapsed="1"/>
    <col min="8980" max="8980" width="7.5" style="446" customWidth="1" collapsed="1"/>
    <col min="8981" max="8981" width="4.5" style="446" customWidth="1" collapsed="1"/>
    <col min="8982" max="8982" width="7.5" style="446" customWidth="1" collapsed="1"/>
    <col min="8983" max="8983" width="11.25" style="446" customWidth="1" collapsed="1"/>
    <col min="8984" max="8984" width="2.25" style="446" customWidth="1" collapsed="1"/>
    <col min="8985" max="8985" width="3.75" style="446" customWidth="1" collapsed="1"/>
    <col min="8986" max="8986" width="4.25" style="446" customWidth="1" collapsed="1"/>
    <col min="8987" max="8987" width="11.08203125" style="446" customWidth="1" collapsed="1"/>
    <col min="8988" max="8988" width="8.58203125" style="446" customWidth="1" collapsed="1"/>
    <col min="8989" max="8989" width="7.58203125" style="446" customWidth="1" collapsed="1"/>
    <col min="8990" max="8990" width="11.75" style="446" customWidth="1" collapsed="1"/>
    <col min="8991" max="9216" width="9" style="446" collapsed="1"/>
    <col min="9217" max="9217" width="4" style="446" customWidth="1" collapsed="1"/>
    <col min="9218" max="9218" width="3.75" style="446" customWidth="1" collapsed="1"/>
    <col min="9219" max="9219" width="9.58203125" style="446" customWidth="1" collapsed="1"/>
    <col min="9220" max="9220" width="11.08203125" style="446" customWidth="1" collapsed="1"/>
    <col min="9221" max="9221" width="8" style="446" customWidth="1" collapsed="1"/>
    <col min="9222" max="9222" width="4.08203125" style="446" customWidth="1" collapsed="1"/>
    <col min="9223" max="9223" width="7.5" style="446" customWidth="1" collapsed="1"/>
    <col min="9224" max="9224" width="9.08203125" style="446" customWidth="1" collapsed="1"/>
    <col min="9225" max="9225" width="2" style="446" customWidth="1" collapsed="1"/>
    <col min="9226" max="9226" width="4.58203125" style="446" customWidth="1" collapsed="1"/>
    <col min="9227" max="9227" width="5.5" style="446" customWidth="1" collapsed="1"/>
    <col min="9228" max="9228" width="12" style="446" customWidth="1" collapsed="1"/>
    <col min="9229" max="9229" width="8" style="446" customWidth="1" collapsed="1"/>
    <col min="9230" max="9230" width="9" style="446" collapsed="1"/>
    <col min="9231" max="9231" width="10.25" style="446" customWidth="1" collapsed="1"/>
    <col min="9232" max="9232" width="12.08203125" style="446" customWidth="1" collapsed="1"/>
    <col min="9233" max="9233" width="4.08203125" style="446" customWidth="1" collapsed="1"/>
    <col min="9234" max="9234" width="8.58203125" style="446" customWidth="1" collapsed="1"/>
    <col min="9235" max="9235" width="11.08203125" style="446" customWidth="1" collapsed="1"/>
    <col min="9236" max="9236" width="7.5" style="446" customWidth="1" collapsed="1"/>
    <col min="9237" max="9237" width="4.5" style="446" customWidth="1" collapsed="1"/>
    <col min="9238" max="9238" width="7.5" style="446" customWidth="1" collapsed="1"/>
    <col min="9239" max="9239" width="11.25" style="446" customWidth="1" collapsed="1"/>
    <col min="9240" max="9240" width="2.25" style="446" customWidth="1" collapsed="1"/>
    <col min="9241" max="9241" width="3.75" style="446" customWidth="1" collapsed="1"/>
    <col min="9242" max="9242" width="4.25" style="446" customWidth="1" collapsed="1"/>
    <col min="9243" max="9243" width="11.08203125" style="446" customWidth="1" collapsed="1"/>
    <col min="9244" max="9244" width="8.58203125" style="446" customWidth="1" collapsed="1"/>
    <col min="9245" max="9245" width="7.58203125" style="446" customWidth="1" collapsed="1"/>
    <col min="9246" max="9246" width="11.75" style="446" customWidth="1" collapsed="1"/>
    <col min="9247" max="9472" width="9" style="446" collapsed="1"/>
    <col min="9473" max="9473" width="4" style="446" customWidth="1" collapsed="1"/>
    <col min="9474" max="9474" width="3.75" style="446" customWidth="1" collapsed="1"/>
    <col min="9475" max="9475" width="9.58203125" style="446" customWidth="1" collapsed="1"/>
    <col min="9476" max="9476" width="11.08203125" style="446" customWidth="1" collapsed="1"/>
    <col min="9477" max="9477" width="8" style="446" customWidth="1" collapsed="1"/>
    <col min="9478" max="9478" width="4.08203125" style="446" customWidth="1" collapsed="1"/>
    <col min="9479" max="9479" width="7.5" style="446" customWidth="1" collapsed="1"/>
    <col min="9480" max="9480" width="9.08203125" style="446" customWidth="1" collapsed="1"/>
    <col min="9481" max="9481" width="2" style="446" customWidth="1" collapsed="1"/>
    <col min="9482" max="9482" width="4.58203125" style="446" customWidth="1" collapsed="1"/>
    <col min="9483" max="9483" width="5.5" style="446" customWidth="1" collapsed="1"/>
    <col min="9484" max="9484" width="12" style="446" customWidth="1" collapsed="1"/>
    <col min="9485" max="9485" width="8" style="446" customWidth="1" collapsed="1"/>
    <col min="9486" max="9486" width="9" style="446" collapsed="1"/>
    <col min="9487" max="9487" width="10.25" style="446" customWidth="1" collapsed="1"/>
    <col min="9488" max="9488" width="12.08203125" style="446" customWidth="1" collapsed="1"/>
    <col min="9489" max="9489" width="4.08203125" style="446" customWidth="1" collapsed="1"/>
    <col min="9490" max="9490" width="8.58203125" style="446" customWidth="1" collapsed="1"/>
    <col min="9491" max="9491" width="11.08203125" style="446" customWidth="1" collapsed="1"/>
    <col min="9492" max="9492" width="7.5" style="446" customWidth="1" collapsed="1"/>
    <col min="9493" max="9493" width="4.5" style="446" customWidth="1" collapsed="1"/>
    <col min="9494" max="9494" width="7.5" style="446" customWidth="1" collapsed="1"/>
    <col min="9495" max="9495" width="11.25" style="446" customWidth="1" collapsed="1"/>
    <col min="9496" max="9496" width="2.25" style="446" customWidth="1" collapsed="1"/>
    <col min="9497" max="9497" width="3.75" style="446" customWidth="1" collapsed="1"/>
    <col min="9498" max="9498" width="4.25" style="446" customWidth="1" collapsed="1"/>
    <col min="9499" max="9499" width="11.08203125" style="446" customWidth="1" collapsed="1"/>
    <col min="9500" max="9500" width="8.58203125" style="446" customWidth="1" collapsed="1"/>
    <col min="9501" max="9501" width="7.58203125" style="446" customWidth="1" collapsed="1"/>
    <col min="9502" max="9502" width="11.75" style="446" customWidth="1" collapsed="1"/>
    <col min="9503" max="9728" width="9" style="446" collapsed="1"/>
    <col min="9729" max="9729" width="4" style="446" customWidth="1" collapsed="1"/>
    <col min="9730" max="9730" width="3.75" style="446" customWidth="1" collapsed="1"/>
    <col min="9731" max="9731" width="9.58203125" style="446" customWidth="1" collapsed="1"/>
    <col min="9732" max="9732" width="11.08203125" style="446" customWidth="1" collapsed="1"/>
    <col min="9733" max="9733" width="8" style="446" customWidth="1" collapsed="1"/>
    <col min="9734" max="9734" width="4.08203125" style="446" customWidth="1" collapsed="1"/>
    <col min="9735" max="9735" width="7.5" style="446" customWidth="1" collapsed="1"/>
    <col min="9736" max="9736" width="9.08203125" style="446" customWidth="1" collapsed="1"/>
    <col min="9737" max="9737" width="2" style="446" customWidth="1" collapsed="1"/>
    <col min="9738" max="9738" width="4.58203125" style="446" customWidth="1" collapsed="1"/>
    <col min="9739" max="9739" width="5.5" style="446" customWidth="1" collapsed="1"/>
    <col min="9740" max="9740" width="12" style="446" customWidth="1" collapsed="1"/>
    <col min="9741" max="9741" width="8" style="446" customWidth="1" collapsed="1"/>
    <col min="9742" max="9742" width="9" style="446" collapsed="1"/>
    <col min="9743" max="9743" width="10.25" style="446" customWidth="1" collapsed="1"/>
    <col min="9744" max="9744" width="12.08203125" style="446" customWidth="1" collapsed="1"/>
    <col min="9745" max="9745" width="4.08203125" style="446" customWidth="1" collapsed="1"/>
    <col min="9746" max="9746" width="8.58203125" style="446" customWidth="1" collapsed="1"/>
    <col min="9747" max="9747" width="11.08203125" style="446" customWidth="1" collapsed="1"/>
    <col min="9748" max="9748" width="7.5" style="446" customWidth="1" collapsed="1"/>
    <col min="9749" max="9749" width="4.5" style="446" customWidth="1" collapsed="1"/>
    <col min="9750" max="9750" width="7.5" style="446" customWidth="1" collapsed="1"/>
    <col min="9751" max="9751" width="11.25" style="446" customWidth="1" collapsed="1"/>
    <col min="9752" max="9752" width="2.25" style="446" customWidth="1" collapsed="1"/>
    <col min="9753" max="9753" width="3.75" style="446" customWidth="1" collapsed="1"/>
    <col min="9754" max="9754" width="4.25" style="446" customWidth="1" collapsed="1"/>
    <col min="9755" max="9755" width="11.08203125" style="446" customWidth="1" collapsed="1"/>
    <col min="9756" max="9756" width="8.58203125" style="446" customWidth="1" collapsed="1"/>
    <col min="9757" max="9757" width="7.58203125" style="446" customWidth="1" collapsed="1"/>
    <col min="9758" max="9758" width="11.75" style="446" customWidth="1" collapsed="1"/>
    <col min="9759" max="9984" width="9" style="446" collapsed="1"/>
    <col min="9985" max="9985" width="4" style="446" customWidth="1" collapsed="1"/>
    <col min="9986" max="9986" width="3.75" style="446" customWidth="1" collapsed="1"/>
    <col min="9987" max="9987" width="9.58203125" style="446" customWidth="1" collapsed="1"/>
    <col min="9988" max="9988" width="11.08203125" style="446" customWidth="1" collapsed="1"/>
    <col min="9989" max="9989" width="8" style="446" customWidth="1" collapsed="1"/>
    <col min="9990" max="9990" width="4.08203125" style="446" customWidth="1" collapsed="1"/>
    <col min="9991" max="9991" width="7.5" style="446" customWidth="1" collapsed="1"/>
    <col min="9992" max="9992" width="9.08203125" style="446" customWidth="1" collapsed="1"/>
    <col min="9993" max="9993" width="2" style="446" customWidth="1" collapsed="1"/>
    <col min="9994" max="9994" width="4.58203125" style="446" customWidth="1" collapsed="1"/>
    <col min="9995" max="9995" width="5.5" style="446" customWidth="1" collapsed="1"/>
    <col min="9996" max="9996" width="12" style="446" customWidth="1" collapsed="1"/>
    <col min="9997" max="9997" width="8" style="446" customWidth="1" collapsed="1"/>
    <col min="9998" max="9998" width="9" style="446" collapsed="1"/>
    <col min="9999" max="9999" width="10.25" style="446" customWidth="1" collapsed="1"/>
    <col min="10000" max="10000" width="12.08203125" style="446" customWidth="1" collapsed="1"/>
    <col min="10001" max="10001" width="4.08203125" style="446" customWidth="1" collapsed="1"/>
    <col min="10002" max="10002" width="8.58203125" style="446" customWidth="1" collapsed="1"/>
    <col min="10003" max="10003" width="11.08203125" style="446" customWidth="1" collapsed="1"/>
    <col min="10004" max="10004" width="7.5" style="446" customWidth="1" collapsed="1"/>
    <col min="10005" max="10005" width="4.5" style="446" customWidth="1" collapsed="1"/>
    <col min="10006" max="10006" width="7.5" style="446" customWidth="1" collapsed="1"/>
    <col min="10007" max="10007" width="11.25" style="446" customWidth="1" collapsed="1"/>
    <col min="10008" max="10008" width="2.25" style="446" customWidth="1" collapsed="1"/>
    <col min="10009" max="10009" width="3.75" style="446" customWidth="1" collapsed="1"/>
    <col min="10010" max="10010" width="4.25" style="446" customWidth="1" collapsed="1"/>
    <col min="10011" max="10011" width="11.08203125" style="446" customWidth="1" collapsed="1"/>
    <col min="10012" max="10012" width="8.58203125" style="446" customWidth="1" collapsed="1"/>
    <col min="10013" max="10013" width="7.58203125" style="446" customWidth="1" collapsed="1"/>
    <col min="10014" max="10014" width="11.75" style="446" customWidth="1" collapsed="1"/>
    <col min="10015" max="10240" width="9" style="446" collapsed="1"/>
    <col min="10241" max="10241" width="4" style="446" customWidth="1" collapsed="1"/>
    <col min="10242" max="10242" width="3.75" style="446" customWidth="1" collapsed="1"/>
    <col min="10243" max="10243" width="9.58203125" style="446" customWidth="1" collapsed="1"/>
    <col min="10244" max="10244" width="11.08203125" style="446" customWidth="1" collapsed="1"/>
    <col min="10245" max="10245" width="8" style="446" customWidth="1" collapsed="1"/>
    <col min="10246" max="10246" width="4.08203125" style="446" customWidth="1" collapsed="1"/>
    <col min="10247" max="10247" width="7.5" style="446" customWidth="1" collapsed="1"/>
    <col min="10248" max="10248" width="9.08203125" style="446" customWidth="1" collapsed="1"/>
    <col min="10249" max="10249" width="2" style="446" customWidth="1" collapsed="1"/>
    <col min="10250" max="10250" width="4.58203125" style="446" customWidth="1" collapsed="1"/>
    <col min="10251" max="10251" width="5.5" style="446" customWidth="1" collapsed="1"/>
    <col min="10252" max="10252" width="12" style="446" customWidth="1" collapsed="1"/>
    <col min="10253" max="10253" width="8" style="446" customWidth="1" collapsed="1"/>
    <col min="10254" max="10254" width="9" style="446" collapsed="1"/>
    <col min="10255" max="10255" width="10.25" style="446" customWidth="1" collapsed="1"/>
    <col min="10256" max="10256" width="12.08203125" style="446" customWidth="1" collapsed="1"/>
    <col min="10257" max="10257" width="4.08203125" style="446" customWidth="1" collapsed="1"/>
    <col min="10258" max="10258" width="8.58203125" style="446" customWidth="1" collapsed="1"/>
    <col min="10259" max="10259" width="11.08203125" style="446" customWidth="1" collapsed="1"/>
    <col min="10260" max="10260" width="7.5" style="446" customWidth="1" collapsed="1"/>
    <col min="10261" max="10261" width="4.5" style="446" customWidth="1" collapsed="1"/>
    <col min="10262" max="10262" width="7.5" style="446" customWidth="1" collapsed="1"/>
    <col min="10263" max="10263" width="11.25" style="446" customWidth="1" collapsed="1"/>
    <col min="10264" max="10264" width="2.25" style="446" customWidth="1" collapsed="1"/>
    <col min="10265" max="10265" width="3.75" style="446" customWidth="1" collapsed="1"/>
    <col min="10266" max="10266" width="4.25" style="446" customWidth="1" collapsed="1"/>
    <col min="10267" max="10267" width="11.08203125" style="446" customWidth="1" collapsed="1"/>
    <col min="10268" max="10268" width="8.58203125" style="446" customWidth="1" collapsed="1"/>
    <col min="10269" max="10269" width="7.58203125" style="446" customWidth="1" collapsed="1"/>
    <col min="10270" max="10270" width="11.75" style="446" customWidth="1" collapsed="1"/>
    <col min="10271" max="10496" width="9" style="446" collapsed="1"/>
    <col min="10497" max="10497" width="4" style="446" customWidth="1" collapsed="1"/>
    <col min="10498" max="10498" width="3.75" style="446" customWidth="1" collapsed="1"/>
    <col min="10499" max="10499" width="9.58203125" style="446" customWidth="1" collapsed="1"/>
    <col min="10500" max="10500" width="11.08203125" style="446" customWidth="1" collapsed="1"/>
    <col min="10501" max="10501" width="8" style="446" customWidth="1" collapsed="1"/>
    <col min="10502" max="10502" width="4.08203125" style="446" customWidth="1" collapsed="1"/>
    <col min="10503" max="10503" width="7.5" style="446" customWidth="1" collapsed="1"/>
    <col min="10504" max="10504" width="9.08203125" style="446" customWidth="1" collapsed="1"/>
    <col min="10505" max="10505" width="2" style="446" customWidth="1" collapsed="1"/>
    <col min="10506" max="10506" width="4.58203125" style="446" customWidth="1" collapsed="1"/>
    <col min="10507" max="10507" width="5.5" style="446" customWidth="1" collapsed="1"/>
    <col min="10508" max="10508" width="12" style="446" customWidth="1" collapsed="1"/>
    <col min="10509" max="10509" width="8" style="446" customWidth="1" collapsed="1"/>
    <col min="10510" max="10510" width="9" style="446" collapsed="1"/>
    <col min="10511" max="10511" width="10.25" style="446" customWidth="1" collapsed="1"/>
    <col min="10512" max="10512" width="12.08203125" style="446" customWidth="1" collapsed="1"/>
    <col min="10513" max="10513" width="4.08203125" style="446" customWidth="1" collapsed="1"/>
    <col min="10514" max="10514" width="8.58203125" style="446" customWidth="1" collapsed="1"/>
    <col min="10515" max="10515" width="11.08203125" style="446" customWidth="1" collapsed="1"/>
    <col min="10516" max="10516" width="7.5" style="446" customWidth="1" collapsed="1"/>
    <col min="10517" max="10517" width="4.5" style="446" customWidth="1" collapsed="1"/>
    <col min="10518" max="10518" width="7.5" style="446" customWidth="1" collapsed="1"/>
    <col min="10519" max="10519" width="11.25" style="446" customWidth="1" collapsed="1"/>
    <col min="10520" max="10520" width="2.25" style="446" customWidth="1" collapsed="1"/>
    <col min="10521" max="10521" width="3.75" style="446" customWidth="1" collapsed="1"/>
    <col min="10522" max="10522" width="4.25" style="446" customWidth="1" collapsed="1"/>
    <col min="10523" max="10523" width="11.08203125" style="446" customWidth="1" collapsed="1"/>
    <col min="10524" max="10524" width="8.58203125" style="446" customWidth="1" collapsed="1"/>
    <col min="10525" max="10525" width="7.58203125" style="446" customWidth="1" collapsed="1"/>
    <col min="10526" max="10526" width="11.75" style="446" customWidth="1" collapsed="1"/>
    <col min="10527" max="10752" width="9" style="446" collapsed="1"/>
    <col min="10753" max="10753" width="4" style="446" customWidth="1" collapsed="1"/>
    <col min="10754" max="10754" width="3.75" style="446" customWidth="1" collapsed="1"/>
    <col min="10755" max="10755" width="9.58203125" style="446" customWidth="1" collapsed="1"/>
    <col min="10756" max="10756" width="11.08203125" style="446" customWidth="1" collapsed="1"/>
    <col min="10757" max="10757" width="8" style="446" customWidth="1" collapsed="1"/>
    <col min="10758" max="10758" width="4.08203125" style="446" customWidth="1" collapsed="1"/>
    <col min="10759" max="10759" width="7.5" style="446" customWidth="1" collapsed="1"/>
    <col min="10760" max="10760" width="9.08203125" style="446" customWidth="1" collapsed="1"/>
    <col min="10761" max="10761" width="2" style="446" customWidth="1" collapsed="1"/>
    <col min="10762" max="10762" width="4.58203125" style="446" customWidth="1" collapsed="1"/>
    <col min="10763" max="10763" width="5.5" style="446" customWidth="1" collapsed="1"/>
    <col min="10764" max="10764" width="12" style="446" customWidth="1" collapsed="1"/>
    <col min="10765" max="10765" width="8" style="446" customWidth="1" collapsed="1"/>
    <col min="10766" max="10766" width="9" style="446" collapsed="1"/>
    <col min="10767" max="10767" width="10.25" style="446" customWidth="1" collapsed="1"/>
    <col min="10768" max="10768" width="12.08203125" style="446" customWidth="1" collapsed="1"/>
    <col min="10769" max="10769" width="4.08203125" style="446" customWidth="1" collapsed="1"/>
    <col min="10770" max="10770" width="8.58203125" style="446" customWidth="1" collapsed="1"/>
    <col min="10771" max="10771" width="11.08203125" style="446" customWidth="1" collapsed="1"/>
    <col min="10772" max="10772" width="7.5" style="446" customWidth="1" collapsed="1"/>
    <col min="10773" max="10773" width="4.5" style="446" customWidth="1" collapsed="1"/>
    <col min="10774" max="10774" width="7.5" style="446" customWidth="1" collapsed="1"/>
    <col min="10775" max="10775" width="11.25" style="446" customWidth="1" collapsed="1"/>
    <col min="10776" max="10776" width="2.25" style="446" customWidth="1" collapsed="1"/>
    <col min="10777" max="10777" width="3.75" style="446" customWidth="1" collapsed="1"/>
    <col min="10778" max="10778" width="4.25" style="446" customWidth="1" collapsed="1"/>
    <col min="10779" max="10779" width="11.08203125" style="446" customWidth="1" collapsed="1"/>
    <col min="10780" max="10780" width="8.58203125" style="446" customWidth="1" collapsed="1"/>
    <col min="10781" max="10781" width="7.58203125" style="446" customWidth="1" collapsed="1"/>
    <col min="10782" max="10782" width="11.75" style="446" customWidth="1" collapsed="1"/>
    <col min="10783" max="11008" width="9" style="446" collapsed="1"/>
    <col min="11009" max="11009" width="4" style="446" customWidth="1" collapsed="1"/>
    <col min="11010" max="11010" width="3.75" style="446" customWidth="1" collapsed="1"/>
    <col min="11011" max="11011" width="9.58203125" style="446" customWidth="1" collapsed="1"/>
    <col min="11012" max="11012" width="11.08203125" style="446" customWidth="1" collapsed="1"/>
    <col min="11013" max="11013" width="8" style="446" customWidth="1" collapsed="1"/>
    <col min="11014" max="11014" width="4.08203125" style="446" customWidth="1" collapsed="1"/>
    <col min="11015" max="11015" width="7.5" style="446" customWidth="1" collapsed="1"/>
    <col min="11016" max="11016" width="9.08203125" style="446" customWidth="1" collapsed="1"/>
    <col min="11017" max="11017" width="2" style="446" customWidth="1" collapsed="1"/>
    <col min="11018" max="11018" width="4.58203125" style="446" customWidth="1" collapsed="1"/>
    <col min="11019" max="11019" width="5.5" style="446" customWidth="1" collapsed="1"/>
    <col min="11020" max="11020" width="12" style="446" customWidth="1" collapsed="1"/>
    <col min="11021" max="11021" width="8" style="446" customWidth="1" collapsed="1"/>
    <col min="11022" max="11022" width="9" style="446" collapsed="1"/>
    <col min="11023" max="11023" width="10.25" style="446" customWidth="1" collapsed="1"/>
    <col min="11024" max="11024" width="12.08203125" style="446" customWidth="1" collapsed="1"/>
    <col min="11025" max="11025" width="4.08203125" style="446" customWidth="1" collapsed="1"/>
    <col min="11026" max="11026" width="8.58203125" style="446" customWidth="1" collapsed="1"/>
    <col min="11027" max="11027" width="11.08203125" style="446" customWidth="1" collapsed="1"/>
    <col min="11028" max="11028" width="7.5" style="446" customWidth="1" collapsed="1"/>
    <col min="11029" max="11029" width="4.5" style="446" customWidth="1" collapsed="1"/>
    <col min="11030" max="11030" width="7.5" style="446" customWidth="1" collapsed="1"/>
    <col min="11031" max="11031" width="11.25" style="446" customWidth="1" collapsed="1"/>
    <col min="11032" max="11032" width="2.25" style="446" customWidth="1" collapsed="1"/>
    <col min="11033" max="11033" width="3.75" style="446" customWidth="1" collapsed="1"/>
    <col min="11034" max="11034" width="4.25" style="446" customWidth="1" collapsed="1"/>
    <col min="11035" max="11035" width="11.08203125" style="446" customWidth="1" collapsed="1"/>
    <col min="11036" max="11036" width="8.58203125" style="446" customWidth="1" collapsed="1"/>
    <col min="11037" max="11037" width="7.58203125" style="446" customWidth="1" collapsed="1"/>
    <col min="11038" max="11038" width="11.75" style="446" customWidth="1" collapsed="1"/>
    <col min="11039" max="11264" width="9" style="446" collapsed="1"/>
    <col min="11265" max="11265" width="4" style="446" customWidth="1" collapsed="1"/>
    <col min="11266" max="11266" width="3.75" style="446" customWidth="1" collapsed="1"/>
    <col min="11267" max="11267" width="9.58203125" style="446" customWidth="1" collapsed="1"/>
    <col min="11268" max="11268" width="11.08203125" style="446" customWidth="1" collapsed="1"/>
    <col min="11269" max="11269" width="8" style="446" customWidth="1" collapsed="1"/>
    <col min="11270" max="11270" width="4.08203125" style="446" customWidth="1" collapsed="1"/>
    <col min="11271" max="11271" width="7.5" style="446" customWidth="1" collapsed="1"/>
    <col min="11272" max="11272" width="9.08203125" style="446" customWidth="1" collapsed="1"/>
    <col min="11273" max="11273" width="2" style="446" customWidth="1" collapsed="1"/>
    <col min="11274" max="11274" width="4.58203125" style="446" customWidth="1" collapsed="1"/>
    <col min="11275" max="11275" width="5.5" style="446" customWidth="1" collapsed="1"/>
    <col min="11276" max="11276" width="12" style="446" customWidth="1" collapsed="1"/>
    <col min="11277" max="11277" width="8" style="446" customWidth="1" collapsed="1"/>
    <col min="11278" max="11278" width="9" style="446" collapsed="1"/>
    <col min="11279" max="11279" width="10.25" style="446" customWidth="1" collapsed="1"/>
    <col min="11280" max="11280" width="12.08203125" style="446" customWidth="1" collapsed="1"/>
    <col min="11281" max="11281" width="4.08203125" style="446" customWidth="1" collapsed="1"/>
    <col min="11282" max="11282" width="8.58203125" style="446" customWidth="1" collapsed="1"/>
    <col min="11283" max="11283" width="11.08203125" style="446" customWidth="1" collapsed="1"/>
    <col min="11284" max="11284" width="7.5" style="446" customWidth="1" collapsed="1"/>
    <col min="11285" max="11285" width="4.5" style="446" customWidth="1" collapsed="1"/>
    <col min="11286" max="11286" width="7.5" style="446" customWidth="1" collapsed="1"/>
    <col min="11287" max="11287" width="11.25" style="446" customWidth="1" collapsed="1"/>
    <col min="11288" max="11288" width="2.25" style="446" customWidth="1" collapsed="1"/>
    <col min="11289" max="11289" width="3.75" style="446" customWidth="1" collapsed="1"/>
    <col min="11290" max="11290" width="4.25" style="446" customWidth="1" collapsed="1"/>
    <col min="11291" max="11291" width="11.08203125" style="446" customWidth="1" collapsed="1"/>
    <col min="11292" max="11292" width="8.58203125" style="446" customWidth="1" collapsed="1"/>
    <col min="11293" max="11293" width="7.58203125" style="446" customWidth="1" collapsed="1"/>
    <col min="11294" max="11294" width="11.75" style="446" customWidth="1" collapsed="1"/>
    <col min="11295" max="11520" width="9" style="446" collapsed="1"/>
    <col min="11521" max="11521" width="4" style="446" customWidth="1" collapsed="1"/>
    <col min="11522" max="11522" width="3.75" style="446" customWidth="1" collapsed="1"/>
    <col min="11523" max="11523" width="9.58203125" style="446" customWidth="1" collapsed="1"/>
    <col min="11524" max="11524" width="11.08203125" style="446" customWidth="1" collapsed="1"/>
    <col min="11525" max="11525" width="8" style="446" customWidth="1" collapsed="1"/>
    <col min="11526" max="11526" width="4.08203125" style="446" customWidth="1" collapsed="1"/>
    <col min="11527" max="11527" width="7.5" style="446" customWidth="1" collapsed="1"/>
    <col min="11528" max="11528" width="9.08203125" style="446" customWidth="1" collapsed="1"/>
    <col min="11529" max="11529" width="2" style="446" customWidth="1" collapsed="1"/>
    <col min="11530" max="11530" width="4.58203125" style="446" customWidth="1" collapsed="1"/>
    <col min="11531" max="11531" width="5.5" style="446" customWidth="1" collapsed="1"/>
    <col min="11532" max="11532" width="12" style="446" customWidth="1" collapsed="1"/>
    <col min="11533" max="11533" width="8" style="446" customWidth="1" collapsed="1"/>
    <col min="11534" max="11534" width="9" style="446" collapsed="1"/>
    <col min="11535" max="11535" width="10.25" style="446" customWidth="1" collapsed="1"/>
    <col min="11536" max="11536" width="12.08203125" style="446" customWidth="1" collapsed="1"/>
    <col min="11537" max="11537" width="4.08203125" style="446" customWidth="1" collapsed="1"/>
    <col min="11538" max="11538" width="8.58203125" style="446" customWidth="1" collapsed="1"/>
    <col min="11539" max="11539" width="11.08203125" style="446" customWidth="1" collapsed="1"/>
    <col min="11540" max="11540" width="7.5" style="446" customWidth="1" collapsed="1"/>
    <col min="11541" max="11541" width="4.5" style="446" customWidth="1" collapsed="1"/>
    <col min="11542" max="11542" width="7.5" style="446" customWidth="1" collapsed="1"/>
    <col min="11543" max="11543" width="11.25" style="446" customWidth="1" collapsed="1"/>
    <col min="11544" max="11544" width="2.25" style="446" customWidth="1" collapsed="1"/>
    <col min="11545" max="11545" width="3.75" style="446" customWidth="1" collapsed="1"/>
    <col min="11546" max="11546" width="4.25" style="446" customWidth="1" collapsed="1"/>
    <col min="11547" max="11547" width="11.08203125" style="446" customWidth="1" collapsed="1"/>
    <col min="11548" max="11548" width="8.58203125" style="446" customWidth="1" collapsed="1"/>
    <col min="11549" max="11549" width="7.58203125" style="446" customWidth="1" collapsed="1"/>
    <col min="11550" max="11550" width="11.75" style="446" customWidth="1" collapsed="1"/>
    <col min="11551" max="11776" width="9" style="446" collapsed="1"/>
    <col min="11777" max="11777" width="4" style="446" customWidth="1" collapsed="1"/>
    <col min="11778" max="11778" width="3.75" style="446" customWidth="1" collapsed="1"/>
    <col min="11779" max="11779" width="9.58203125" style="446" customWidth="1" collapsed="1"/>
    <col min="11780" max="11780" width="11.08203125" style="446" customWidth="1" collapsed="1"/>
    <col min="11781" max="11781" width="8" style="446" customWidth="1" collapsed="1"/>
    <col min="11782" max="11782" width="4.08203125" style="446" customWidth="1" collapsed="1"/>
    <col min="11783" max="11783" width="7.5" style="446" customWidth="1" collapsed="1"/>
    <col min="11784" max="11784" width="9.08203125" style="446" customWidth="1" collapsed="1"/>
    <col min="11785" max="11785" width="2" style="446" customWidth="1" collapsed="1"/>
    <col min="11786" max="11786" width="4.58203125" style="446" customWidth="1" collapsed="1"/>
    <col min="11787" max="11787" width="5.5" style="446" customWidth="1" collapsed="1"/>
    <col min="11788" max="11788" width="12" style="446" customWidth="1" collapsed="1"/>
    <col min="11789" max="11789" width="8" style="446" customWidth="1" collapsed="1"/>
    <col min="11790" max="11790" width="9" style="446" collapsed="1"/>
    <col min="11791" max="11791" width="10.25" style="446" customWidth="1" collapsed="1"/>
    <col min="11792" max="11792" width="12.08203125" style="446" customWidth="1" collapsed="1"/>
    <col min="11793" max="11793" width="4.08203125" style="446" customWidth="1" collapsed="1"/>
    <col min="11794" max="11794" width="8.58203125" style="446" customWidth="1" collapsed="1"/>
    <col min="11795" max="11795" width="11.08203125" style="446" customWidth="1" collapsed="1"/>
    <col min="11796" max="11796" width="7.5" style="446" customWidth="1" collapsed="1"/>
    <col min="11797" max="11797" width="4.5" style="446" customWidth="1" collapsed="1"/>
    <col min="11798" max="11798" width="7.5" style="446" customWidth="1" collapsed="1"/>
    <col min="11799" max="11799" width="11.25" style="446" customWidth="1" collapsed="1"/>
    <col min="11800" max="11800" width="2.25" style="446" customWidth="1" collapsed="1"/>
    <col min="11801" max="11801" width="3.75" style="446" customWidth="1" collapsed="1"/>
    <col min="11802" max="11802" width="4.25" style="446" customWidth="1" collapsed="1"/>
    <col min="11803" max="11803" width="11.08203125" style="446" customWidth="1" collapsed="1"/>
    <col min="11804" max="11804" width="8.58203125" style="446" customWidth="1" collapsed="1"/>
    <col min="11805" max="11805" width="7.58203125" style="446" customWidth="1" collapsed="1"/>
    <col min="11806" max="11806" width="11.75" style="446" customWidth="1" collapsed="1"/>
    <col min="11807" max="12032" width="9" style="446" collapsed="1"/>
    <col min="12033" max="12033" width="4" style="446" customWidth="1" collapsed="1"/>
    <col min="12034" max="12034" width="3.75" style="446" customWidth="1" collapsed="1"/>
    <col min="12035" max="12035" width="9.58203125" style="446" customWidth="1" collapsed="1"/>
    <col min="12036" max="12036" width="11.08203125" style="446" customWidth="1" collapsed="1"/>
    <col min="12037" max="12037" width="8" style="446" customWidth="1" collapsed="1"/>
    <col min="12038" max="12038" width="4.08203125" style="446" customWidth="1" collapsed="1"/>
    <col min="12039" max="12039" width="7.5" style="446" customWidth="1" collapsed="1"/>
    <col min="12040" max="12040" width="9.08203125" style="446" customWidth="1" collapsed="1"/>
    <col min="12041" max="12041" width="2" style="446" customWidth="1" collapsed="1"/>
    <col min="12042" max="12042" width="4.58203125" style="446" customWidth="1" collapsed="1"/>
    <col min="12043" max="12043" width="5.5" style="446" customWidth="1" collapsed="1"/>
    <col min="12044" max="12044" width="12" style="446" customWidth="1" collapsed="1"/>
    <col min="12045" max="12045" width="8" style="446" customWidth="1" collapsed="1"/>
    <col min="12046" max="12046" width="9" style="446" collapsed="1"/>
    <col min="12047" max="12047" width="10.25" style="446" customWidth="1" collapsed="1"/>
    <col min="12048" max="12048" width="12.08203125" style="446" customWidth="1" collapsed="1"/>
    <col min="12049" max="12049" width="4.08203125" style="446" customWidth="1" collapsed="1"/>
    <col min="12050" max="12050" width="8.58203125" style="446" customWidth="1" collapsed="1"/>
    <col min="12051" max="12051" width="11.08203125" style="446" customWidth="1" collapsed="1"/>
    <col min="12052" max="12052" width="7.5" style="446" customWidth="1" collapsed="1"/>
    <col min="12053" max="12053" width="4.5" style="446" customWidth="1" collapsed="1"/>
    <col min="12054" max="12054" width="7.5" style="446" customWidth="1" collapsed="1"/>
    <col min="12055" max="12055" width="11.25" style="446" customWidth="1" collapsed="1"/>
    <col min="12056" max="12056" width="2.25" style="446" customWidth="1" collapsed="1"/>
    <col min="12057" max="12057" width="3.75" style="446" customWidth="1" collapsed="1"/>
    <col min="12058" max="12058" width="4.25" style="446" customWidth="1" collapsed="1"/>
    <col min="12059" max="12059" width="11.08203125" style="446" customWidth="1" collapsed="1"/>
    <col min="12060" max="12060" width="8.58203125" style="446" customWidth="1" collapsed="1"/>
    <col min="12061" max="12061" width="7.58203125" style="446" customWidth="1" collapsed="1"/>
    <col min="12062" max="12062" width="11.75" style="446" customWidth="1" collapsed="1"/>
    <col min="12063" max="12288" width="9" style="446" collapsed="1"/>
    <col min="12289" max="12289" width="4" style="446" customWidth="1" collapsed="1"/>
    <col min="12290" max="12290" width="3.75" style="446" customWidth="1" collapsed="1"/>
    <col min="12291" max="12291" width="9.58203125" style="446" customWidth="1" collapsed="1"/>
    <col min="12292" max="12292" width="11.08203125" style="446" customWidth="1" collapsed="1"/>
    <col min="12293" max="12293" width="8" style="446" customWidth="1" collapsed="1"/>
    <col min="12294" max="12294" width="4.08203125" style="446" customWidth="1" collapsed="1"/>
    <col min="12295" max="12295" width="7.5" style="446" customWidth="1" collapsed="1"/>
    <col min="12296" max="12296" width="9.08203125" style="446" customWidth="1" collapsed="1"/>
    <col min="12297" max="12297" width="2" style="446" customWidth="1" collapsed="1"/>
    <col min="12298" max="12298" width="4.58203125" style="446" customWidth="1" collapsed="1"/>
    <col min="12299" max="12299" width="5.5" style="446" customWidth="1" collapsed="1"/>
    <col min="12300" max="12300" width="12" style="446" customWidth="1" collapsed="1"/>
    <col min="12301" max="12301" width="8" style="446" customWidth="1" collapsed="1"/>
    <col min="12302" max="12302" width="9" style="446" collapsed="1"/>
    <col min="12303" max="12303" width="10.25" style="446" customWidth="1" collapsed="1"/>
    <col min="12304" max="12304" width="12.08203125" style="446" customWidth="1" collapsed="1"/>
    <col min="12305" max="12305" width="4.08203125" style="446" customWidth="1" collapsed="1"/>
    <col min="12306" max="12306" width="8.58203125" style="446" customWidth="1" collapsed="1"/>
    <col min="12307" max="12307" width="11.08203125" style="446" customWidth="1" collapsed="1"/>
    <col min="12308" max="12308" width="7.5" style="446" customWidth="1" collapsed="1"/>
    <col min="12309" max="12309" width="4.5" style="446" customWidth="1" collapsed="1"/>
    <col min="12310" max="12310" width="7.5" style="446" customWidth="1" collapsed="1"/>
    <col min="12311" max="12311" width="11.25" style="446" customWidth="1" collapsed="1"/>
    <col min="12312" max="12312" width="2.25" style="446" customWidth="1" collapsed="1"/>
    <col min="12313" max="12313" width="3.75" style="446" customWidth="1" collapsed="1"/>
    <col min="12314" max="12314" width="4.25" style="446" customWidth="1" collapsed="1"/>
    <col min="12315" max="12315" width="11.08203125" style="446" customWidth="1" collapsed="1"/>
    <col min="12316" max="12316" width="8.58203125" style="446" customWidth="1" collapsed="1"/>
    <col min="12317" max="12317" width="7.58203125" style="446" customWidth="1" collapsed="1"/>
    <col min="12318" max="12318" width="11.75" style="446" customWidth="1" collapsed="1"/>
    <col min="12319" max="12544" width="9" style="446" collapsed="1"/>
    <col min="12545" max="12545" width="4" style="446" customWidth="1" collapsed="1"/>
    <col min="12546" max="12546" width="3.75" style="446" customWidth="1" collapsed="1"/>
    <col min="12547" max="12547" width="9.58203125" style="446" customWidth="1" collapsed="1"/>
    <col min="12548" max="12548" width="11.08203125" style="446" customWidth="1" collapsed="1"/>
    <col min="12549" max="12549" width="8" style="446" customWidth="1" collapsed="1"/>
    <col min="12550" max="12550" width="4.08203125" style="446" customWidth="1" collapsed="1"/>
    <col min="12551" max="12551" width="7.5" style="446" customWidth="1" collapsed="1"/>
    <col min="12552" max="12552" width="9.08203125" style="446" customWidth="1" collapsed="1"/>
    <col min="12553" max="12553" width="2" style="446" customWidth="1" collapsed="1"/>
    <col min="12554" max="12554" width="4.58203125" style="446" customWidth="1" collapsed="1"/>
    <col min="12555" max="12555" width="5.5" style="446" customWidth="1" collapsed="1"/>
    <col min="12556" max="12556" width="12" style="446" customWidth="1" collapsed="1"/>
    <col min="12557" max="12557" width="8" style="446" customWidth="1" collapsed="1"/>
    <col min="12558" max="12558" width="9" style="446" collapsed="1"/>
    <col min="12559" max="12559" width="10.25" style="446" customWidth="1" collapsed="1"/>
    <col min="12560" max="12560" width="12.08203125" style="446" customWidth="1" collapsed="1"/>
    <col min="12561" max="12561" width="4.08203125" style="446" customWidth="1" collapsed="1"/>
    <col min="12562" max="12562" width="8.58203125" style="446" customWidth="1" collapsed="1"/>
    <col min="12563" max="12563" width="11.08203125" style="446" customWidth="1" collapsed="1"/>
    <col min="12564" max="12564" width="7.5" style="446" customWidth="1" collapsed="1"/>
    <col min="12565" max="12565" width="4.5" style="446" customWidth="1" collapsed="1"/>
    <col min="12566" max="12566" width="7.5" style="446" customWidth="1" collapsed="1"/>
    <col min="12567" max="12567" width="11.25" style="446" customWidth="1" collapsed="1"/>
    <col min="12568" max="12568" width="2.25" style="446" customWidth="1" collapsed="1"/>
    <col min="12569" max="12569" width="3.75" style="446" customWidth="1" collapsed="1"/>
    <col min="12570" max="12570" width="4.25" style="446" customWidth="1" collapsed="1"/>
    <col min="12571" max="12571" width="11.08203125" style="446" customWidth="1" collapsed="1"/>
    <col min="12572" max="12572" width="8.58203125" style="446" customWidth="1" collapsed="1"/>
    <col min="12573" max="12573" width="7.58203125" style="446" customWidth="1" collapsed="1"/>
    <col min="12574" max="12574" width="11.75" style="446" customWidth="1" collapsed="1"/>
    <col min="12575" max="12800" width="9" style="446" collapsed="1"/>
    <col min="12801" max="12801" width="4" style="446" customWidth="1" collapsed="1"/>
    <col min="12802" max="12802" width="3.75" style="446" customWidth="1" collapsed="1"/>
    <col min="12803" max="12803" width="9.58203125" style="446" customWidth="1" collapsed="1"/>
    <col min="12804" max="12804" width="11.08203125" style="446" customWidth="1" collapsed="1"/>
    <col min="12805" max="12805" width="8" style="446" customWidth="1" collapsed="1"/>
    <col min="12806" max="12806" width="4.08203125" style="446" customWidth="1" collapsed="1"/>
    <col min="12807" max="12807" width="7.5" style="446" customWidth="1" collapsed="1"/>
    <col min="12808" max="12808" width="9.08203125" style="446" customWidth="1" collapsed="1"/>
    <col min="12809" max="12809" width="2" style="446" customWidth="1" collapsed="1"/>
    <col min="12810" max="12810" width="4.58203125" style="446" customWidth="1" collapsed="1"/>
    <col min="12811" max="12811" width="5.5" style="446" customWidth="1" collapsed="1"/>
    <col min="12812" max="12812" width="12" style="446" customWidth="1" collapsed="1"/>
    <col min="12813" max="12813" width="8" style="446" customWidth="1" collapsed="1"/>
    <col min="12814" max="12814" width="9" style="446" collapsed="1"/>
    <col min="12815" max="12815" width="10.25" style="446" customWidth="1" collapsed="1"/>
    <col min="12816" max="12816" width="12.08203125" style="446" customWidth="1" collapsed="1"/>
    <col min="12817" max="12817" width="4.08203125" style="446" customWidth="1" collapsed="1"/>
    <col min="12818" max="12818" width="8.58203125" style="446" customWidth="1" collapsed="1"/>
    <col min="12819" max="12819" width="11.08203125" style="446" customWidth="1" collapsed="1"/>
    <col min="12820" max="12820" width="7.5" style="446" customWidth="1" collapsed="1"/>
    <col min="12821" max="12821" width="4.5" style="446" customWidth="1" collapsed="1"/>
    <col min="12822" max="12822" width="7.5" style="446" customWidth="1" collapsed="1"/>
    <col min="12823" max="12823" width="11.25" style="446" customWidth="1" collapsed="1"/>
    <col min="12824" max="12824" width="2.25" style="446" customWidth="1" collapsed="1"/>
    <col min="12825" max="12825" width="3.75" style="446" customWidth="1" collapsed="1"/>
    <col min="12826" max="12826" width="4.25" style="446" customWidth="1" collapsed="1"/>
    <col min="12827" max="12827" width="11.08203125" style="446" customWidth="1" collapsed="1"/>
    <col min="12828" max="12828" width="8.58203125" style="446" customWidth="1" collapsed="1"/>
    <col min="12829" max="12829" width="7.58203125" style="446" customWidth="1" collapsed="1"/>
    <col min="12830" max="12830" width="11.75" style="446" customWidth="1" collapsed="1"/>
    <col min="12831" max="13056" width="9" style="446" collapsed="1"/>
    <col min="13057" max="13057" width="4" style="446" customWidth="1" collapsed="1"/>
    <col min="13058" max="13058" width="3.75" style="446" customWidth="1" collapsed="1"/>
    <col min="13059" max="13059" width="9.58203125" style="446" customWidth="1" collapsed="1"/>
    <col min="13060" max="13060" width="11.08203125" style="446" customWidth="1" collapsed="1"/>
    <col min="13061" max="13061" width="8" style="446" customWidth="1" collapsed="1"/>
    <col min="13062" max="13062" width="4.08203125" style="446" customWidth="1" collapsed="1"/>
    <col min="13063" max="13063" width="7.5" style="446" customWidth="1" collapsed="1"/>
    <col min="13064" max="13064" width="9.08203125" style="446" customWidth="1" collapsed="1"/>
    <col min="13065" max="13065" width="2" style="446" customWidth="1" collapsed="1"/>
    <col min="13066" max="13066" width="4.58203125" style="446" customWidth="1" collapsed="1"/>
    <col min="13067" max="13067" width="5.5" style="446" customWidth="1" collapsed="1"/>
    <col min="13068" max="13068" width="12" style="446" customWidth="1" collapsed="1"/>
    <col min="13069" max="13069" width="8" style="446" customWidth="1" collapsed="1"/>
    <col min="13070" max="13070" width="9" style="446" collapsed="1"/>
    <col min="13071" max="13071" width="10.25" style="446" customWidth="1" collapsed="1"/>
    <col min="13072" max="13072" width="12.08203125" style="446" customWidth="1" collapsed="1"/>
    <col min="13073" max="13073" width="4.08203125" style="446" customWidth="1" collapsed="1"/>
    <col min="13074" max="13074" width="8.58203125" style="446" customWidth="1" collapsed="1"/>
    <col min="13075" max="13075" width="11.08203125" style="446" customWidth="1" collapsed="1"/>
    <col min="13076" max="13076" width="7.5" style="446" customWidth="1" collapsed="1"/>
    <col min="13077" max="13077" width="4.5" style="446" customWidth="1" collapsed="1"/>
    <col min="13078" max="13078" width="7.5" style="446" customWidth="1" collapsed="1"/>
    <col min="13079" max="13079" width="11.25" style="446" customWidth="1" collapsed="1"/>
    <col min="13080" max="13080" width="2.25" style="446" customWidth="1" collapsed="1"/>
    <col min="13081" max="13081" width="3.75" style="446" customWidth="1" collapsed="1"/>
    <col min="13082" max="13082" width="4.25" style="446" customWidth="1" collapsed="1"/>
    <col min="13083" max="13083" width="11.08203125" style="446" customWidth="1" collapsed="1"/>
    <col min="13084" max="13084" width="8.58203125" style="446" customWidth="1" collapsed="1"/>
    <col min="13085" max="13085" width="7.58203125" style="446" customWidth="1" collapsed="1"/>
    <col min="13086" max="13086" width="11.75" style="446" customWidth="1" collapsed="1"/>
    <col min="13087" max="13312" width="9" style="446" collapsed="1"/>
    <col min="13313" max="13313" width="4" style="446" customWidth="1" collapsed="1"/>
    <col min="13314" max="13314" width="3.75" style="446" customWidth="1" collapsed="1"/>
    <col min="13315" max="13315" width="9.58203125" style="446" customWidth="1" collapsed="1"/>
    <col min="13316" max="13316" width="11.08203125" style="446" customWidth="1" collapsed="1"/>
    <col min="13317" max="13317" width="8" style="446" customWidth="1" collapsed="1"/>
    <col min="13318" max="13318" width="4.08203125" style="446" customWidth="1" collapsed="1"/>
    <col min="13319" max="13319" width="7.5" style="446" customWidth="1" collapsed="1"/>
    <col min="13320" max="13320" width="9.08203125" style="446" customWidth="1" collapsed="1"/>
    <col min="13321" max="13321" width="2" style="446" customWidth="1" collapsed="1"/>
    <col min="13322" max="13322" width="4.58203125" style="446" customWidth="1" collapsed="1"/>
    <col min="13323" max="13323" width="5.5" style="446" customWidth="1" collapsed="1"/>
    <col min="13324" max="13324" width="12" style="446" customWidth="1" collapsed="1"/>
    <col min="13325" max="13325" width="8" style="446" customWidth="1" collapsed="1"/>
    <col min="13326" max="13326" width="9" style="446" collapsed="1"/>
    <col min="13327" max="13327" width="10.25" style="446" customWidth="1" collapsed="1"/>
    <col min="13328" max="13328" width="12.08203125" style="446" customWidth="1" collapsed="1"/>
    <col min="13329" max="13329" width="4.08203125" style="446" customWidth="1" collapsed="1"/>
    <col min="13330" max="13330" width="8.58203125" style="446" customWidth="1" collapsed="1"/>
    <col min="13331" max="13331" width="11.08203125" style="446" customWidth="1" collapsed="1"/>
    <col min="13332" max="13332" width="7.5" style="446" customWidth="1" collapsed="1"/>
    <col min="13333" max="13333" width="4.5" style="446" customWidth="1" collapsed="1"/>
    <col min="13334" max="13334" width="7.5" style="446" customWidth="1" collapsed="1"/>
    <col min="13335" max="13335" width="11.25" style="446" customWidth="1" collapsed="1"/>
    <col min="13336" max="13336" width="2.25" style="446" customWidth="1" collapsed="1"/>
    <col min="13337" max="13337" width="3.75" style="446" customWidth="1" collapsed="1"/>
    <col min="13338" max="13338" width="4.25" style="446" customWidth="1" collapsed="1"/>
    <col min="13339" max="13339" width="11.08203125" style="446" customWidth="1" collapsed="1"/>
    <col min="13340" max="13340" width="8.58203125" style="446" customWidth="1" collapsed="1"/>
    <col min="13341" max="13341" width="7.58203125" style="446" customWidth="1" collapsed="1"/>
    <col min="13342" max="13342" width="11.75" style="446" customWidth="1" collapsed="1"/>
    <col min="13343" max="13568" width="9" style="446" collapsed="1"/>
    <col min="13569" max="13569" width="4" style="446" customWidth="1" collapsed="1"/>
    <col min="13570" max="13570" width="3.75" style="446" customWidth="1" collapsed="1"/>
    <col min="13571" max="13571" width="9.58203125" style="446" customWidth="1" collapsed="1"/>
    <col min="13572" max="13572" width="11.08203125" style="446" customWidth="1" collapsed="1"/>
    <col min="13573" max="13573" width="8" style="446" customWidth="1" collapsed="1"/>
    <col min="13574" max="13574" width="4.08203125" style="446" customWidth="1" collapsed="1"/>
    <col min="13575" max="13575" width="7.5" style="446" customWidth="1" collapsed="1"/>
    <col min="13576" max="13576" width="9.08203125" style="446" customWidth="1" collapsed="1"/>
    <col min="13577" max="13577" width="2" style="446" customWidth="1" collapsed="1"/>
    <col min="13578" max="13578" width="4.58203125" style="446" customWidth="1" collapsed="1"/>
    <col min="13579" max="13579" width="5.5" style="446" customWidth="1" collapsed="1"/>
    <col min="13580" max="13580" width="12" style="446" customWidth="1" collapsed="1"/>
    <col min="13581" max="13581" width="8" style="446" customWidth="1" collapsed="1"/>
    <col min="13582" max="13582" width="9" style="446" collapsed="1"/>
    <col min="13583" max="13583" width="10.25" style="446" customWidth="1" collapsed="1"/>
    <col min="13584" max="13584" width="12.08203125" style="446" customWidth="1" collapsed="1"/>
    <col min="13585" max="13585" width="4.08203125" style="446" customWidth="1" collapsed="1"/>
    <col min="13586" max="13586" width="8.58203125" style="446" customWidth="1" collapsed="1"/>
    <col min="13587" max="13587" width="11.08203125" style="446" customWidth="1" collapsed="1"/>
    <col min="13588" max="13588" width="7.5" style="446" customWidth="1" collapsed="1"/>
    <col min="13589" max="13589" width="4.5" style="446" customWidth="1" collapsed="1"/>
    <col min="13590" max="13590" width="7.5" style="446" customWidth="1" collapsed="1"/>
    <col min="13591" max="13591" width="11.25" style="446" customWidth="1" collapsed="1"/>
    <col min="13592" max="13592" width="2.25" style="446" customWidth="1" collapsed="1"/>
    <col min="13593" max="13593" width="3.75" style="446" customWidth="1" collapsed="1"/>
    <col min="13594" max="13594" width="4.25" style="446" customWidth="1" collapsed="1"/>
    <col min="13595" max="13595" width="11.08203125" style="446" customWidth="1" collapsed="1"/>
    <col min="13596" max="13596" width="8.58203125" style="446" customWidth="1" collapsed="1"/>
    <col min="13597" max="13597" width="7.58203125" style="446" customWidth="1" collapsed="1"/>
    <col min="13598" max="13598" width="11.75" style="446" customWidth="1" collapsed="1"/>
    <col min="13599" max="13824" width="9" style="446" collapsed="1"/>
    <col min="13825" max="13825" width="4" style="446" customWidth="1" collapsed="1"/>
    <col min="13826" max="13826" width="3.75" style="446" customWidth="1" collapsed="1"/>
    <col min="13827" max="13827" width="9.58203125" style="446" customWidth="1" collapsed="1"/>
    <col min="13828" max="13828" width="11.08203125" style="446" customWidth="1" collapsed="1"/>
    <col min="13829" max="13829" width="8" style="446" customWidth="1" collapsed="1"/>
    <col min="13830" max="13830" width="4.08203125" style="446" customWidth="1" collapsed="1"/>
    <col min="13831" max="13831" width="7.5" style="446" customWidth="1" collapsed="1"/>
    <col min="13832" max="13832" width="9.08203125" style="446" customWidth="1" collapsed="1"/>
    <col min="13833" max="13833" width="2" style="446" customWidth="1" collapsed="1"/>
    <col min="13834" max="13834" width="4.58203125" style="446" customWidth="1" collapsed="1"/>
    <col min="13835" max="13835" width="5.5" style="446" customWidth="1" collapsed="1"/>
    <col min="13836" max="13836" width="12" style="446" customWidth="1" collapsed="1"/>
    <col min="13837" max="13837" width="8" style="446" customWidth="1" collapsed="1"/>
    <col min="13838" max="13838" width="9" style="446" collapsed="1"/>
    <col min="13839" max="13839" width="10.25" style="446" customWidth="1" collapsed="1"/>
    <col min="13840" max="13840" width="12.08203125" style="446" customWidth="1" collapsed="1"/>
    <col min="13841" max="13841" width="4.08203125" style="446" customWidth="1" collapsed="1"/>
    <col min="13842" max="13842" width="8.58203125" style="446" customWidth="1" collapsed="1"/>
    <col min="13843" max="13843" width="11.08203125" style="446" customWidth="1" collapsed="1"/>
    <col min="13844" max="13844" width="7.5" style="446" customWidth="1" collapsed="1"/>
    <col min="13845" max="13845" width="4.5" style="446" customWidth="1" collapsed="1"/>
    <col min="13846" max="13846" width="7.5" style="446" customWidth="1" collapsed="1"/>
    <col min="13847" max="13847" width="11.25" style="446" customWidth="1" collapsed="1"/>
    <col min="13848" max="13848" width="2.25" style="446" customWidth="1" collapsed="1"/>
    <col min="13849" max="13849" width="3.75" style="446" customWidth="1" collapsed="1"/>
    <col min="13850" max="13850" width="4.25" style="446" customWidth="1" collapsed="1"/>
    <col min="13851" max="13851" width="11.08203125" style="446" customWidth="1" collapsed="1"/>
    <col min="13852" max="13852" width="8.58203125" style="446" customWidth="1" collapsed="1"/>
    <col min="13853" max="13853" width="7.58203125" style="446" customWidth="1" collapsed="1"/>
    <col min="13854" max="13854" width="11.75" style="446" customWidth="1" collapsed="1"/>
    <col min="13855" max="14080" width="9" style="446" collapsed="1"/>
    <col min="14081" max="14081" width="4" style="446" customWidth="1" collapsed="1"/>
    <col min="14082" max="14082" width="3.75" style="446" customWidth="1" collapsed="1"/>
    <col min="14083" max="14083" width="9.58203125" style="446" customWidth="1" collapsed="1"/>
    <col min="14084" max="14084" width="11.08203125" style="446" customWidth="1" collapsed="1"/>
    <col min="14085" max="14085" width="8" style="446" customWidth="1" collapsed="1"/>
    <col min="14086" max="14086" width="4.08203125" style="446" customWidth="1" collapsed="1"/>
    <col min="14087" max="14087" width="7.5" style="446" customWidth="1" collapsed="1"/>
    <col min="14088" max="14088" width="9.08203125" style="446" customWidth="1" collapsed="1"/>
    <col min="14089" max="14089" width="2" style="446" customWidth="1" collapsed="1"/>
    <col min="14090" max="14090" width="4.58203125" style="446" customWidth="1" collapsed="1"/>
    <col min="14091" max="14091" width="5.5" style="446" customWidth="1" collapsed="1"/>
    <col min="14092" max="14092" width="12" style="446" customWidth="1" collapsed="1"/>
    <col min="14093" max="14093" width="8" style="446" customWidth="1" collapsed="1"/>
    <col min="14094" max="14094" width="9" style="446" collapsed="1"/>
    <col min="14095" max="14095" width="10.25" style="446" customWidth="1" collapsed="1"/>
    <col min="14096" max="14096" width="12.08203125" style="446" customWidth="1" collapsed="1"/>
    <col min="14097" max="14097" width="4.08203125" style="446" customWidth="1" collapsed="1"/>
    <col min="14098" max="14098" width="8.58203125" style="446" customWidth="1" collapsed="1"/>
    <col min="14099" max="14099" width="11.08203125" style="446" customWidth="1" collapsed="1"/>
    <col min="14100" max="14100" width="7.5" style="446" customWidth="1" collapsed="1"/>
    <col min="14101" max="14101" width="4.5" style="446" customWidth="1" collapsed="1"/>
    <col min="14102" max="14102" width="7.5" style="446" customWidth="1" collapsed="1"/>
    <col min="14103" max="14103" width="11.25" style="446" customWidth="1" collapsed="1"/>
    <col min="14104" max="14104" width="2.25" style="446" customWidth="1" collapsed="1"/>
    <col min="14105" max="14105" width="3.75" style="446" customWidth="1" collapsed="1"/>
    <col min="14106" max="14106" width="4.25" style="446" customWidth="1" collapsed="1"/>
    <col min="14107" max="14107" width="11.08203125" style="446" customWidth="1" collapsed="1"/>
    <col min="14108" max="14108" width="8.58203125" style="446" customWidth="1" collapsed="1"/>
    <col min="14109" max="14109" width="7.58203125" style="446" customWidth="1" collapsed="1"/>
    <col min="14110" max="14110" width="11.75" style="446" customWidth="1" collapsed="1"/>
    <col min="14111" max="14336" width="9" style="446" collapsed="1"/>
    <col min="14337" max="14337" width="4" style="446" customWidth="1" collapsed="1"/>
    <col min="14338" max="14338" width="3.75" style="446" customWidth="1" collapsed="1"/>
    <col min="14339" max="14339" width="9.58203125" style="446" customWidth="1" collapsed="1"/>
    <col min="14340" max="14340" width="11.08203125" style="446" customWidth="1" collapsed="1"/>
    <col min="14341" max="14341" width="8" style="446" customWidth="1" collapsed="1"/>
    <col min="14342" max="14342" width="4.08203125" style="446" customWidth="1" collapsed="1"/>
    <col min="14343" max="14343" width="7.5" style="446" customWidth="1" collapsed="1"/>
    <col min="14344" max="14344" width="9.08203125" style="446" customWidth="1" collapsed="1"/>
    <col min="14345" max="14345" width="2" style="446" customWidth="1" collapsed="1"/>
    <col min="14346" max="14346" width="4.58203125" style="446" customWidth="1" collapsed="1"/>
    <col min="14347" max="14347" width="5.5" style="446" customWidth="1" collapsed="1"/>
    <col min="14348" max="14348" width="12" style="446" customWidth="1" collapsed="1"/>
    <col min="14349" max="14349" width="8" style="446" customWidth="1" collapsed="1"/>
    <col min="14350" max="14350" width="9" style="446" collapsed="1"/>
    <col min="14351" max="14351" width="10.25" style="446" customWidth="1" collapsed="1"/>
    <col min="14352" max="14352" width="12.08203125" style="446" customWidth="1" collapsed="1"/>
    <col min="14353" max="14353" width="4.08203125" style="446" customWidth="1" collapsed="1"/>
    <col min="14354" max="14354" width="8.58203125" style="446" customWidth="1" collapsed="1"/>
    <col min="14355" max="14355" width="11.08203125" style="446" customWidth="1" collapsed="1"/>
    <col min="14356" max="14356" width="7.5" style="446" customWidth="1" collapsed="1"/>
    <col min="14357" max="14357" width="4.5" style="446" customWidth="1" collapsed="1"/>
    <col min="14358" max="14358" width="7.5" style="446" customWidth="1" collapsed="1"/>
    <col min="14359" max="14359" width="11.25" style="446" customWidth="1" collapsed="1"/>
    <col min="14360" max="14360" width="2.25" style="446" customWidth="1" collapsed="1"/>
    <col min="14361" max="14361" width="3.75" style="446" customWidth="1" collapsed="1"/>
    <col min="14362" max="14362" width="4.25" style="446" customWidth="1" collapsed="1"/>
    <col min="14363" max="14363" width="11.08203125" style="446" customWidth="1" collapsed="1"/>
    <col min="14364" max="14364" width="8.58203125" style="446" customWidth="1" collapsed="1"/>
    <col min="14365" max="14365" width="7.58203125" style="446" customWidth="1" collapsed="1"/>
    <col min="14366" max="14366" width="11.75" style="446" customWidth="1" collapsed="1"/>
    <col min="14367" max="14592" width="9" style="446" collapsed="1"/>
    <col min="14593" max="14593" width="4" style="446" customWidth="1" collapsed="1"/>
    <col min="14594" max="14594" width="3.75" style="446" customWidth="1" collapsed="1"/>
    <col min="14595" max="14595" width="9.58203125" style="446" customWidth="1" collapsed="1"/>
    <col min="14596" max="14596" width="11.08203125" style="446" customWidth="1" collapsed="1"/>
    <col min="14597" max="14597" width="8" style="446" customWidth="1" collapsed="1"/>
    <col min="14598" max="14598" width="4.08203125" style="446" customWidth="1" collapsed="1"/>
    <col min="14599" max="14599" width="7.5" style="446" customWidth="1" collapsed="1"/>
    <col min="14600" max="14600" width="9.08203125" style="446" customWidth="1" collapsed="1"/>
    <col min="14601" max="14601" width="2" style="446" customWidth="1" collapsed="1"/>
    <col min="14602" max="14602" width="4.58203125" style="446" customWidth="1" collapsed="1"/>
    <col min="14603" max="14603" width="5.5" style="446" customWidth="1" collapsed="1"/>
    <col min="14604" max="14604" width="12" style="446" customWidth="1" collapsed="1"/>
    <col min="14605" max="14605" width="8" style="446" customWidth="1" collapsed="1"/>
    <col min="14606" max="14606" width="9" style="446" collapsed="1"/>
    <col min="14607" max="14607" width="10.25" style="446" customWidth="1" collapsed="1"/>
    <col min="14608" max="14608" width="12.08203125" style="446" customWidth="1" collapsed="1"/>
    <col min="14609" max="14609" width="4.08203125" style="446" customWidth="1" collapsed="1"/>
    <col min="14610" max="14610" width="8.58203125" style="446" customWidth="1" collapsed="1"/>
    <col min="14611" max="14611" width="11.08203125" style="446" customWidth="1" collapsed="1"/>
    <col min="14612" max="14612" width="7.5" style="446" customWidth="1" collapsed="1"/>
    <col min="14613" max="14613" width="4.5" style="446" customWidth="1" collapsed="1"/>
    <col min="14614" max="14614" width="7.5" style="446" customWidth="1" collapsed="1"/>
    <col min="14615" max="14615" width="11.25" style="446" customWidth="1" collapsed="1"/>
    <col min="14616" max="14616" width="2.25" style="446" customWidth="1" collapsed="1"/>
    <col min="14617" max="14617" width="3.75" style="446" customWidth="1" collapsed="1"/>
    <col min="14618" max="14618" width="4.25" style="446" customWidth="1" collapsed="1"/>
    <col min="14619" max="14619" width="11.08203125" style="446" customWidth="1" collapsed="1"/>
    <col min="14620" max="14620" width="8.58203125" style="446" customWidth="1" collapsed="1"/>
    <col min="14621" max="14621" width="7.58203125" style="446" customWidth="1" collapsed="1"/>
    <col min="14622" max="14622" width="11.75" style="446" customWidth="1" collapsed="1"/>
    <col min="14623" max="14848" width="9" style="446" collapsed="1"/>
    <col min="14849" max="14849" width="4" style="446" customWidth="1" collapsed="1"/>
    <col min="14850" max="14850" width="3.75" style="446" customWidth="1" collapsed="1"/>
    <col min="14851" max="14851" width="9.58203125" style="446" customWidth="1" collapsed="1"/>
    <col min="14852" max="14852" width="11.08203125" style="446" customWidth="1" collapsed="1"/>
    <col min="14853" max="14853" width="8" style="446" customWidth="1" collapsed="1"/>
    <col min="14854" max="14854" width="4.08203125" style="446" customWidth="1" collapsed="1"/>
    <col min="14855" max="14855" width="7.5" style="446" customWidth="1" collapsed="1"/>
    <col min="14856" max="14856" width="9.08203125" style="446" customWidth="1" collapsed="1"/>
    <col min="14857" max="14857" width="2" style="446" customWidth="1" collapsed="1"/>
    <col min="14858" max="14858" width="4.58203125" style="446" customWidth="1" collapsed="1"/>
    <col min="14859" max="14859" width="5.5" style="446" customWidth="1" collapsed="1"/>
    <col min="14860" max="14860" width="12" style="446" customWidth="1" collapsed="1"/>
    <col min="14861" max="14861" width="8" style="446" customWidth="1" collapsed="1"/>
    <col min="14862" max="14862" width="9" style="446" collapsed="1"/>
    <col min="14863" max="14863" width="10.25" style="446" customWidth="1" collapsed="1"/>
    <col min="14864" max="14864" width="12.08203125" style="446" customWidth="1" collapsed="1"/>
    <col min="14865" max="14865" width="4.08203125" style="446" customWidth="1" collapsed="1"/>
    <col min="14866" max="14866" width="8.58203125" style="446" customWidth="1" collapsed="1"/>
    <col min="14867" max="14867" width="11.08203125" style="446" customWidth="1" collapsed="1"/>
    <col min="14868" max="14868" width="7.5" style="446" customWidth="1" collapsed="1"/>
    <col min="14869" max="14869" width="4.5" style="446" customWidth="1" collapsed="1"/>
    <col min="14870" max="14870" width="7.5" style="446" customWidth="1" collapsed="1"/>
    <col min="14871" max="14871" width="11.25" style="446" customWidth="1" collapsed="1"/>
    <col min="14872" max="14872" width="2.25" style="446" customWidth="1" collapsed="1"/>
    <col min="14873" max="14873" width="3.75" style="446" customWidth="1" collapsed="1"/>
    <col min="14874" max="14874" width="4.25" style="446" customWidth="1" collapsed="1"/>
    <col min="14875" max="14875" width="11.08203125" style="446" customWidth="1" collapsed="1"/>
    <col min="14876" max="14876" width="8.58203125" style="446" customWidth="1" collapsed="1"/>
    <col min="14877" max="14877" width="7.58203125" style="446" customWidth="1" collapsed="1"/>
    <col min="14878" max="14878" width="11.75" style="446" customWidth="1" collapsed="1"/>
    <col min="14879" max="15104" width="9" style="446" collapsed="1"/>
    <col min="15105" max="15105" width="4" style="446" customWidth="1" collapsed="1"/>
    <col min="15106" max="15106" width="3.75" style="446" customWidth="1" collapsed="1"/>
    <col min="15107" max="15107" width="9.58203125" style="446" customWidth="1" collapsed="1"/>
    <col min="15108" max="15108" width="11.08203125" style="446" customWidth="1" collapsed="1"/>
    <col min="15109" max="15109" width="8" style="446" customWidth="1" collapsed="1"/>
    <col min="15110" max="15110" width="4.08203125" style="446" customWidth="1" collapsed="1"/>
    <col min="15111" max="15111" width="7.5" style="446" customWidth="1" collapsed="1"/>
    <col min="15112" max="15112" width="9.08203125" style="446" customWidth="1" collapsed="1"/>
    <col min="15113" max="15113" width="2" style="446" customWidth="1" collapsed="1"/>
    <col min="15114" max="15114" width="4.58203125" style="446" customWidth="1" collapsed="1"/>
    <col min="15115" max="15115" width="5.5" style="446" customWidth="1" collapsed="1"/>
    <col min="15116" max="15116" width="12" style="446" customWidth="1" collapsed="1"/>
    <col min="15117" max="15117" width="8" style="446" customWidth="1" collapsed="1"/>
    <col min="15118" max="15118" width="9" style="446" collapsed="1"/>
    <col min="15119" max="15119" width="10.25" style="446" customWidth="1" collapsed="1"/>
    <col min="15120" max="15120" width="12.08203125" style="446" customWidth="1" collapsed="1"/>
    <col min="15121" max="15121" width="4.08203125" style="446" customWidth="1" collapsed="1"/>
    <col min="15122" max="15122" width="8.58203125" style="446" customWidth="1" collapsed="1"/>
    <col min="15123" max="15123" width="11.08203125" style="446" customWidth="1" collapsed="1"/>
    <col min="15124" max="15124" width="7.5" style="446" customWidth="1" collapsed="1"/>
    <col min="15125" max="15125" width="4.5" style="446" customWidth="1" collapsed="1"/>
    <col min="15126" max="15126" width="7.5" style="446" customWidth="1" collapsed="1"/>
    <col min="15127" max="15127" width="11.25" style="446" customWidth="1" collapsed="1"/>
    <col min="15128" max="15128" width="2.25" style="446" customWidth="1" collapsed="1"/>
    <col min="15129" max="15129" width="3.75" style="446" customWidth="1" collapsed="1"/>
    <col min="15130" max="15130" width="4.25" style="446" customWidth="1" collapsed="1"/>
    <col min="15131" max="15131" width="11.08203125" style="446" customWidth="1" collapsed="1"/>
    <col min="15132" max="15132" width="8.58203125" style="446" customWidth="1" collapsed="1"/>
    <col min="15133" max="15133" width="7.58203125" style="446" customWidth="1" collapsed="1"/>
    <col min="15134" max="15134" width="11.75" style="446" customWidth="1" collapsed="1"/>
    <col min="15135" max="15360" width="9" style="446" collapsed="1"/>
    <col min="15361" max="15361" width="4" style="446" customWidth="1" collapsed="1"/>
    <col min="15362" max="15362" width="3.75" style="446" customWidth="1" collapsed="1"/>
    <col min="15363" max="15363" width="9.58203125" style="446" customWidth="1" collapsed="1"/>
    <col min="15364" max="15364" width="11.08203125" style="446" customWidth="1" collapsed="1"/>
    <col min="15365" max="15365" width="8" style="446" customWidth="1" collapsed="1"/>
    <col min="15366" max="15366" width="4.08203125" style="446" customWidth="1" collapsed="1"/>
    <col min="15367" max="15367" width="7.5" style="446" customWidth="1" collapsed="1"/>
    <col min="15368" max="15368" width="9.08203125" style="446" customWidth="1" collapsed="1"/>
    <col min="15369" max="15369" width="2" style="446" customWidth="1" collapsed="1"/>
    <col min="15370" max="15370" width="4.58203125" style="446" customWidth="1" collapsed="1"/>
    <col min="15371" max="15371" width="5.5" style="446" customWidth="1" collapsed="1"/>
    <col min="15372" max="15372" width="12" style="446" customWidth="1" collapsed="1"/>
    <col min="15373" max="15373" width="8" style="446" customWidth="1" collapsed="1"/>
    <col min="15374" max="15374" width="9" style="446" collapsed="1"/>
    <col min="15375" max="15375" width="10.25" style="446" customWidth="1" collapsed="1"/>
    <col min="15376" max="15376" width="12.08203125" style="446" customWidth="1" collapsed="1"/>
    <col min="15377" max="15377" width="4.08203125" style="446" customWidth="1" collapsed="1"/>
    <col min="15378" max="15378" width="8.58203125" style="446" customWidth="1" collapsed="1"/>
    <col min="15379" max="15379" width="11.08203125" style="446" customWidth="1" collapsed="1"/>
    <col min="15380" max="15380" width="7.5" style="446" customWidth="1" collapsed="1"/>
    <col min="15381" max="15381" width="4.5" style="446" customWidth="1" collapsed="1"/>
    <col min="15382" max="15382" width="7.5" style="446" customWidth="1" collapsed="1"/>
    <col min="15383" max="15383" width="11.25" style="446" customWidth="1" collapsed="1"/>
    <col min="15384" max="15384" width="2.25" style="446" customWidth="1" collapsed="1"/>
    <col min="15385" max="15385" width="3.75" style="446" customWidth="1" collapsed="1"/>
    <col min="15386" max="15386" width="4.25" style="446" customWidth="1" collapsed="1"/>
    <col min="15387" max="15387" width="11.08203125" style="446" customWidth="1" collapsed="1"/>
    <col min="15388" max="15388" width="8.58203125" style="446" customWidth="1" collapsed="1"/>
    <col min="15389" max="15389" width="7.58203125" style="446" customWidth="1" collapsed="1"/>
    <col min="15390" max="15390" width="11.75" style="446" customWidth="1" collapsed="1"/>
    <col min="15391" max="15616" width="9" style="446" collapsed="1"/>
    <col min="15617" max="15617" width="4" style="446" customWidth="1" collapsed="1"/>
    <col min="15618" max="15618" width="3.75" style="446" customWidth="1" collapsed="1"/>
    <col min="15619" max="15619" width="9.58203125" style="446" customWidth="1" collapsed="1"/>
    <col min="15620" max="15620" width="11.08203125" style="446" customWidth="1" collapsed="1"/>
    <col min="15621" max="15621" width="8" style="446" customWidth="1" collapsed="1"/>
    <col min="15622" max="15622" width="4.08203125" style="446" customWidth="1" collapsed="1"/>
    <col min="15623" max="15623" width="7.5" style="446" customWidth="1" collapsed="1"/>
    <col min="15624" max="15624" width="9.08203125" style="446" customWidth="1" collapsed="1"/>
    <col min="15625" max="15625" width="2" style="446" customWidth="1" collapsed="1"/>
    <col min="15626" max="15626" width="4.58203125" style="446" customWidth="1" collapsed="1"/>
    <col min="15627" max="15627" width="5.5" style="446" customWidth="1" collapsed="1"/>
    <col min="15628" max="15628" width="12" style="446" customWidth="1" collapsed="1"/>
    <col min="15629" max="15629" width="8" style="446" customWidth="1" collapsed="1"/>
    <col min="15630" max="15630" width="9" style="446" collapsed="1"/>
    <col min="15631" max="15631" width="10.25" style="446" customWidth="1" collapsed="1"/>
    <col min="15632" max="15632" width="12.08203125" style="446" customWidth="1" collapsed="1"/>
    <col min="15633" max="15633" width="4.08203125" style="446" customWidth="1" collapsed="1"/>
    <col min="15634" max="15634" width="8.58203125" style="446" customWidth="1" collapsed="1"/>
    <col min="15635" max="15635" width="11.08203125" style="446" customWidth="1" collapsed="1"/>
    <col min="15636" max="15636" width="7.5" style="446" customWidth="1" collapsed="1"/>
    <col min="15637" max="15637" width="4.5" style="446" customWidth="1" collapsed="1"/>
    <col min="15638" max="15638" width="7.5" style="446" customWidth="1" collapsed="1"/>
    <col min="15639" max="15639" width="11.25" style="446" customWidth="1" collapsed="1"/>
    <col min="15640" max="15640" width="2.25" style="446" customWidth="1" collapsed="1"/>
    <col min="15641" max="15641" width="3.75" style="446" customWidth="1" collapsed="1"/>
    <col min="15642" max="15642" width="4.25" style="446" customWidth="1" collapsed="1"/>
    <col min="15643" max="15643" width="11.08203125" style="446" customWidth="1" collapsed="1"/>
    <col min="15644" max="15644" width="8.58203125" style="446" customWidth="1" collapsed="1"/>
    <col min="15645" max="15645" width="7.58203125" style="446" customWidth="1" collapsed="1"/>
    <col min="15646" max="15646" width="11.75" style="446" customWidth="1" collapsed="1"/>
    <col min="15647" max="15872" width="9" style="446" collapsed="1"/>
    <col min="15873" max="15873" width="4" style="446" customWidth="1" collapsed="1"/>
    <col min="15874" max="15874" width="3.75" style="446" customWidth="1" collapsed="1"/>
    <col min="15875" max="15875" width="9.58203125" style="446" customWidth="1" collapsed="1"/>
    <col min="15876" max="15876" width="11.08203125" style="446" customWidth="1" collapsed="1"/>
    <col min="15877" max="15877" width="8" style="446" customWidth="1" collapsed="1"/>
    <col min="15878" max="15878" width="4.08203125" style="446" customWidth="1" collapsed="1"/>
    <col min="15879" max="15879" width="7.5" style="446" customWidth="1" collapsed="1"/>
    <col min="15880" max="15880" width="9.08203125" style="446" customWidth="1" collapsed="1"/>
    <col min="15881" max="15881" width="2" style="446" customWidth="1" collapsed="1"/>
    <col min="15882" max="15882" width="4.58203125" style="446" customWidth="1" collapsed="1"/>
    <col min="15883" max="15883" width="5.5" style="446" customWidth="1" collapsed="1"/>
    <col min="15884" max="15884" width="12" style="446" customWidth="1" collapsed="1"/>
    <col min="15885" max="15885" width="8" style="446" customWidth="1" collapsed="1"/>
    <col min="15886" max="15886" width="9" style="446" collapsed="1"/>
    <col min="15887" max="15887" width="10.25" style="446" customWidth="1" collapsed="1"/>
    <col min="15888" max="15888" width="12.08203125" style="446" customWidth="1" collapsed="1"/>
    <col min="15889" max="15889" width="4.08203125" style="446" customWidth="1" collapsed="1"/>
    <col min="15890" max="15890" width="8.58203125" style="446" customWidth="1" collapsed="1"/>
    <col min="15891" max="15891" width="11.08203125" style="446" customWidth="1" collapsed="1"/>
    <col min="15892" max="15892" width="7.5" style="446" customWidth="1" collapsed="1"/>
    <col min="15893" max="15893" width="4.5" style="446" customWidth="1" collapsed="1"/>
    <col min="15894" max="15894" width="7.5" style="446" customWidth="1" collapsed="1"/>
    <col min="15895" max="15895" width="11.25" style="446" customWidth="1" collapsed="1"/>
    <col min="15896" max="15896" width="2.25" style="446" customWidth="1" collapsed="1"/>
    <col min="15897" max="15897" width="3.75" style="446" customWidth="1" collapsed="1"/>
    <col min="15898" max="15898" width="4.25" style="446" customWidth="1" collapsed="1"/>
    <col min="15899" max="15899" width="11.08203125" style="446" customWidth="1" collapsed="1"/>
    <col min="15900" max="15900" width="8.58203125" style="446" customWidth="1" collapsed="1"/>
    <col min="15901" max="15901" width="7.58203125" style="446" customWidth="1" collapsed="1"/>
    <col min="15902" max="15902" width="11.75" style="446" customWidth="1" collapsed="1"/>
    <col min="15903" max="16128" width="9" style="446" collapsed="1"/>
    <col min="16129" max="16129" width="4" style="446" customWidth="1" collapsed="1"/>
    <col min="16130" max="16130" width="3.75" style="446" customWidth="1" collapsed="1"/>
    <col min="16131" max="16131" width="9.58203125" style="446" customWidth="1" collapsed="1"/>
    <col min="16132" max="16132" width="11.08203125" style="446" customWidth="1" collapsed="1"/>
    <col min="16133" max="16133" width="8" style="446" customWidth="1" collapsed="1"/>
    <col min="16134" max="16134" width="4.08203125" style="446" customWidth="1" collapsed="1"/>
    <col min="16135" max="16135" width="7.5" style="446" customWidth="1" collapsed="1"/>
    <col min="16136" max="16136" width="9.08203125" style="446" customWidth="1" collapsed="1"/>
    <col min="16137" max="16137" width="2" style="446" customWidth="1" collapsed="1"/>
    <col min="16138" max="16138" width="4.58203125" style="446" customWidth="1" collapsed="1"/>
    <col min="16139" max="16139" width="5.5" style="446" customWidth="1" collapsed="1"/>
    <col min="16140" max="16140" width="12" style="446" customWidth="1" collapsed="1"/>
    <col min="16141" max="16141" width="8" style="446" customWidth="1" collapsed="1"/>
    <col min="16142" max="16142" width="9" style="446" collapsed="1"/>
    <col min="16143" max="16143" width="10.25" style="446" customWidth="1" collapsed="1"/>
    <col min="16144" max="16144" width="12.08203125" style="446" customWidth="1" collapsed="1"/>
    <col min="16145" max="16145" width="4.08203125" style="446" customWidth="1" collapsed="1"/>
    <col min="16146" max="16146" width="8.58203125" style="446" customWidth="1" collapsed="1"/>
    <col min="16147" max="16147" width="11.08203125" style="446" customWidth="1" collapsed="1"/>
    <col min="16148" max="16148" width="7.5" style="446" customWidth="1" collapsed="1"/>
    <col min="16149" max="16149" width="4.5" style="446" customWidth="1" collapsed="1"/>
    <col min="16150" max="16150" width="7.5" style="446" customWidth="1" collapsed="1"/>
    <col min="16151" max="16151" width="11.25" style="446" customWidth="1" collapsed="1"/>
    <col min="16152" max="16152" width="2.25" style="446" customWidth="1" collapsed="1"/>
    <col min="16153" max="16153" width="3.75" style="446" customWidth="1" collapsed="1"/>
    <col min="16154" max="16154" width="4.25" style="446" customWidth="1" collapsed="1"/>
    <col min="16155" max="16155" width="11.08203125" style="446" customWidth="1" collapsed="1"/>
    <col min="16156" max="16156" width="8.58203125" style="446" customWidth="1" collapsed="1"/>
    <col min="16157" max="16157" width="7.58203125" style="446" customWidth="1" collapsed="1"/>
    <col min="16158" max="16158" width="11.75" style="446" customWidth="1" collapsed="1"/>
    <col min="16159" max="16384" width="9" style="446" collapsed="1"/>
  </cols>
  <sheetData>
    <row r="1" spans="1:31" ht="12" customHeight="1">
      <c r="A1" s="445"/>
      <c r="B1" s="840" t="s">
        <v>125</v>
      </c>
      <c r="C1" s="860"/>
      <c r="D1" s="860"/>
      <c r="E1" s="841"/>
      <c r="F1" s="445"/>
      <c r="G1" s="445"/>
      <c r="H1" s="445"/>
      <c r="I1" s="445"/>
      <c r="J1" s="445"/>
      <c r="K1" s="445"/>
      <c r="L1" s="445"/>
      <c r="M1" s="445"/>
      <c r="N1" s="875" t="str">
        <f>工事情報入力!I56</f>
        <v/>
      </c>
      <c r="O1" s="875"/>
      <c r="P1" s="445"/>
      <c r="Q1" s="864" t="s">
        <v>273</v>
      </c>
      <c r="R1" s="864"/>
      <c r="S1" s="864"/>
      <c r="T1" s="864"/>
      <c r="U1" s="445"/>
      <c r="V1" s="445"/>
      <c r="W1" s="445"/>
      <c r="X1" s="445"/>
      <c r="Y1" s="445"/>
      <c r="Z1" s="445"/>
      <c r="AA1" s="445"/>
      <c r="AB1" s="445"/>
      <c r="AC1" s="445"/>
      <c r="AD1" s="445"/>
      <c r="AE1" s="445"/>
    </row>
    <row r="2" spans="1:31" ht="12" customHeight="1">
      <c r="A2" s="445"/>
      <c r="B2" s="861"/>
      <c r="C2" s="862"/>
      <c r="D2" s="862"/>
      <c r="E2" s="863"/>
      <c r="F2" s="445"/>
      <c r="G2" s="445"/>
      <c r="H2" s="445"/>
      <c r="I2" s="445"/>
      <c r="J2" s="445"/>
      <c r="K2" s="445"/>
      <c r="L2" s="445"/>
      <c r="M2" s="445"/>
      <c r="N2" s="445"/>
      <c r="O2" s="445"/>
      <c r="P2" s="445"/>
      <c r="Q2" s="865"/>
      <c r="R2" s="865"/>
      <c r="S2" s="865"/>
      <c r="T2" s="865"/>
      <c r="U2" s="447" t="s">
        <v>274</v>
      </c>
      <c r="V2" s="448"/>
      <c r="W2" s="448"/>
      <c r="X2" s="448"/>
      <c r="Y2" s="448"/>
      <c r="Z2" s="448"/>
      <c r="AA2" s="448"/>
      <c r="AB2" s="448"/>
      <c r="AC2" s="448"/>
      <c r="AD2" s="448"/>
      <c r="AE2" s="448"/>
    </row>
    <row r="3" spans="1:31" ht="40" customHeight="1">
      <c r="A3" s="445"/>
      <c r="B3" s="445"/>
      <c r="C3" s="445"/>
      <c r="D3" s="449" t="s">
        <v>275</v>
      </c>
      <c r="E3" s="450"/>
      <c r="F3" s="450"/>
      <c r="G3" s="450"/>
      <c r="H3" s="450"/>
      <c r="I3" s="450"/>
      <c r="J3" s="450"/>
      <c r="K3" s="450"/>
      <c r="L3" s="450"/>
      <c r="M3" s="450"/>
      <c r="N3" s="450"/>
      <c r="O3" s="445"/>
      <c r="P3" s="445"/>
      <c r="Q3" s="866" t="s">
        <v>276</v>
      </c>
      <c r="R3" s="867"/>
      <c r="S3" s="868" t="str">
        <f>IF(工事情報入力!O26="","",工事情報入力!O26&amp;"（"&amp;工事情報入力!O27&amp;")")</f>
        <v/>
      </c>
      <c r="T3" s="869"/>
      <c r="U3" s="869"/>
      <c r="V3" s="869"/>
      <c r="W3" s="869"/>
      <c r="X3" s="870"/>
      <c r="Y3" s="871" t="s">
        <v>277</v>
      </c>
      <c r="Z3" s="867"/>
      <c r="AA3" s="872" t="str">
        <f>IF(工事情報入力!O28="","",工事情報入力!O28)</f>
        <v/>
      </c>
      <c r="AB3" s="873"/>
      <c r="AC3" s="873"/>
      <c r="AD3" s="874"/>
      <c r="AE3" s="445"/>
    </row>
    <row r="4" spans="1:31" ht="17.25" customHeight="1">
      <c r="A4" s="445"/>
      <c r="B4" s="445"/>
      <c r="C4" s="445"/>
      <c r="D4" s="451"/>
      <c r="E4" s="445"/>
      <c r="F4" s="452"/>
      <c r="G4" s="453" t="s">
        <v>278</v>
      </c>
      <c r="H4" s="454"/>
      <c r="I4" s="454"/>
      <c r="J4" s="454"/>
      <c r="K4" s="454"/>
      <c r="L4" s="454"/>
      <c r="M4" s="445"/>
      <c r="N4" s="445"/>
      <c r="O4" s="445"/>
      <c r="P4" s="445"/>
      <c r="Q4" s="840" t="s">
        <v>279</v>
      </c>
      <c r="R4" s="841"/>
      <c r="S4" s="842" t="str">
        <f>IF(工事情報入力!O30="","","〒 "&amp;工事情報入力!O29&amp;"　"&amp;工事情報入力!O30)</f>
        <v/>
      </c>
      <c r="T4" s="843"/>
      <c r="U4" s="843"/>
      <c r="V4" s="843"/>
      <c r="W4" s="843"/>
      <c r="X4" s="843"/>
      <c r="Y4" s="843"/>
      <c r="Z4" s="843"/>
      <c r="AA4" s="843"/>
      <c r="AB4" s="843"/>
      <c r="AC4" s="843"/>
      <c r="AD4" s="844"/>
      <c r="AE4" s="445"/>
    </row>
    <row r="5" spans="1:31" ht="18" customHeight="1">
      <c r="A5" s="445"/>
      <c r="B5" s="445"/>
      <c r="C5" s="445"/>
      <c r="D5" s="845" t="str">
        <f>工事情報入力!C26&amp;""</f>
        <v/>
      </c>
      <c r="E5" s="846"/>
      <c r="F5" s="846"/>
      <c r="G5" s="846"/>
      <c r="H5" s="846"/>
      <c r="I5" s="445"/>
      <c r="J5" s="445"/>
      <c r="K5" s="445"/>
      <c r="L5" s="445"/>
      <c r="M5" s="445"/>
      <c r="N5" s="445"/>
      <c r="O5" s="445"/>
      <c r="P5" s="445"/>
      <c r="Q5" s="848" t="s">
        <v>280</v>
      </c>
      <c r="R5" s="849"/>
      <c r="S5" s="455"/>
      <c r="T5" s="456"/>
      <c r="U5" s="456"/>
      <c r="V5" s="456"/>
      <c r="W5" s="456"/>
      <c r="X5" s="456"/>
      <c r="Y5" s="850" t="str">
        <f>IF(工事情報入力!O31="","","TEL "&amp;工事情報入力!O31)</f>
        <v/>
      </c>
      <c r="Z5" s="850"/>
      <c r="AA5" s="850"/>
      <c r="AB5" s="850"/>
      <c r="AC5" s="850"/>
      <c r="AD5" s="851"/>
      <c r="AE5" s="445"/>
    </row>
    <row r="6" spans="1:31" ht="13" customHeight="1">
      <c r="A6" s="445"/>
      <c r="B6" s="445" t="s">
        <v>281</v>
      </c>
      <c r="C6" s="445"/>
      <c r="D6" s="846"/>
      <c r="E6" s="846"/>
      <c r="F6" s="846"/>
      <c r="G6" s="846"/>
      <c r="H6" s="846"/>
      <c r="I6" s="445"/>
      <c r="J6" s="445"/>
      <c r="K6" s="445"/>
      <c r="L6" s="445"/>
      <c r="M6" s="445"/>
      <c r="N6" s="445"/>
      <c r="O6" s="445"/>
      <c r="P6" s="445"/>
      <c r="Q6" s="840" t="s">
        <v>282</v>
      </c>
      <c r="R6" s="841"/>
      <c r="S6" s="852" t="str">
        <f>IF(工事情報入力!O26="","",工事情報入力!C6)</f>
        <v/>
      </c>
      <c r="T6" s="853"/>
      <c r="U6" s="853"/>
      <c r="V6" s="853"/>
      <c r="W6" s="853"/>
      <c r="X6" s="853"/>
      <c r="Y6" s="853"/>
      <c r="Z6" s="853"/>
      <c r="AA6" s="853"/>
      <c r="AB6" s="853"/>
      <c r="AC6" s="853"/>
      <c r="AD6" s="854"/>
      <c r="AE6" s="445"/>
    </row>
    <row r="7" spans="1:31" ht="13" customHeight="1">
      <c r="A7" s="445"/>
      <c r="B7" s="457" t="s">
        <v>283</v>
      </c>
      <c r="C7" s="457"/>
      <c r="D7" s="847"/>
      <c r="E7" s="847"/>
      <c r="F7" s="847"/>
      <c r="G7" s="847"/>
      <c r="H7" s="847"/>
      <c r="J7" s="445" t="s">
        <v>284</v>
      </c>
      <c r="K7" s="445"/>
      <c r="L7" s="445"/>
      <c r="M7" s="445"/>
      <c r="N7" s="445"/>
      <c r="O7" s="445"/>
      <c r="P7" s="445"/>
      <c r="Q7" s="858" t="s">
        <v>285</v>
      </c>
      <c r="R7" s="859"/>
      <c r="S7" s="855"/>
      <c r="T7" s="856"/>
      <c r="U7" s="856"/>
      <c r="V7" s="856"/>
      <c r="W7" s="856"/>
      <c r="X7" s="856"/>
      <c r="Y7" s="856"/>
      <c r="Z7" s="856"/>
      <c r="AA7" s="856"/>
      <c r="AB7" s="856"/>
      <c r="AC7" s="856"/>
      <c r="AD7" s="857"/>
      <c r="AE7" s="445"/>
    </row>
    <row r="8" spans="1:31" ht="13" customHeight="1">
      <c r="A8" s="445"/>
      <c r="B8" s="445"/>
      <c r="C8" s="445"/>
      <c r="D8" s="445"/>
      <c r="E8" s="445"/>
      <c r="F8" s="445"/>
      <c r="G8" s="445"/>
      <c r="H8" s="445"/>
      <c r="I8" s="445"/>
      <c r="J8" s="445"/>
      <c r="K8" s="445"/>
      <c r="L8" s="458" t="str">
        <f>"〒 "&amp;工事情報入力!I29</f>
        <v xml:space="preserve">〒 </v>
      </c>
      <c r="M8" s="445"/>
      <c r="N8" s="445"/>
      <c r="O8" s="445"/>
      <c r="P8" s="445"/>
      <c r="Q8" s="848" t="s">
        <v>286</v>
      </c>
      <c r="R8" s="849"/>
      <c r="S8" s="876" t="str">
        <f>IF(工事情報入力!O58="","",工事情報入力!O58&amp;工事情報入力!M58)</f>
        <v/>
      </c>
      <c r="T8" s="877"/>
      <c r="U8" s="877"/>
      <c r="V8" s="877"/>
      <c r="W8" s="877"/>
      <c r="X8" s="877"/>
      <c r="Y8" s="877"/>
      <c r="Z8" s="877"/>
      <c r="AA8" s="877"/>
      <c r="AB8" s="877"/>
      <c r="AC8" s="877"/>
      <c r="AD8" s="878"/>
      <c r="AE8" s="445"/>
    </row>
    <row r="9" spans="1:31" ht="13" customHeight="1">
      <c r="A9" s="445"/>
      <c r="B9" s="459" t="s">
        <v>287</v>
      </c>
      <c r="C9" s="459"/>
      <c r="D9" s="845" t="str">
        <f>工事情報入力!C50</f>
        <v/>
      </c>
      <c r="E9" s="846"/>
      <c r="F9" s="846"/>
      <c r="G9" s="846"/>
      <c r="H9" s="445"/>
      <c r="I9" s="445"/>
      <c r="J9" s="880" t="s">
        <v>288</v>
      </c>
      <c r="K9" s="880"/>
      <c r="L9" s="881" t="str">
        <f>工事情報入力!I30</f>
        <v/>
      </c>
      <c r="M9" s="881"/>
      <c r="N9" s="881"/>
      <c r="O9" s="881"/>
      <c r="P9" s="445"/>
      <c r="Q9" s="840" t="s">
        <v>289</v>
      </c>
      <c r="R9" s="841"/>
      <c r="S9" s="883" t="str">
        <f>IF(工事情報入力!O33="","",工事情報入力!O33)</f>
        <v/>
      </c>
      <c r="T9" s="884"/>
      <c r="U9" s="884"/>
      <c r="V9" s="884"/>
      <c r="W9" s="884"/>
      <c r="X9" s="885"/>
      <c r="Y9" s="886" t="s">
        <v>290</v>
      </c>
      <c r="Z9" s="887"/>
      <c r="AA9" s="892" t="str">
        <f>IF(工事情報入力!O35="","",工事情報入力!O35)</f>
        <v/>
      </c>
      <c r="AB9" s="893"/>
      <c r="AC9" s="893"/>
      <c r="AD9" s="894"/>
      <c r="AE9" s="445"/>
    </row>
    <row r="10" spans="1:31" ht="13" customHeight="1">
      <c r="A10" s="445"/>
      <c r="B10" s="460" t="s">
        <v>291</v>
      </c>
      <c r="C10" s="457"/>
      <c r="D10" s="879"/>
      <c r="E10" s="879"/>
      <c r="F10" s="879"/>
      <c r="G10" s="879"/>
      <c r="H10" s="445" t="s">
        <v>292</v>
      </c>
      <c r="I10" s="445"/>
      <c r="J10" s="880"/>
      <c r="K10" s="880"/>
      <c r="L10" s="882"/>
      <c r="M10" s="882"/>
      <c r="N10" s="882"/>
      <c r="O10" s="882"/>
      <c r="P10" s="445"/>
      <c r="Q10" s="858"/>
      <c r="R10" s="859"/>
      <c r="S10" s="901"/>
      <c r="T10" s="902"/>
      <c r="U10" s="902"/>
      <c r="V10" s="902"/>
      <c r="W10" s="902"/>
      <c r="X10" s="903"/>
      <c r="Y10" s="888"/>
      <c r="Z10" s="889"/>
      <c r="AA10" s="895"/>
      <c r="AB10" s="896"/>
      <c r="AC10" s="896"/>
      <c r="AD10" s="897"/>
      <c r="AE10" s="445"/>
    </row>
    <row r="11" spans="1:31" ht="12" customHeight="1">
      <c r="A11" s="445"/>
      <c r="B11" s="445"/>
      <c r="C11" s="445"/>
      <c r="D11" s="445"/>
      <c r="E11" s="445"/>
      <c r="F11" s="445"/>
      <c r="G11" s="445"/>
      <c r="H11" s="445"/>
      <c r="I11" s="445"/>
      <c r="J11" s="445"/>
      <c r="K11" s="445"/>
      <c r="L11" s="902"/>
      <c r="M11" s="902"/>
      <c r="N11" s="902"/>
      <c r="O11" s="902"/>
      <c r="P11" s="445"/>
      <c r="Q11" s="861"/>
      <c r="R11" s="863"/>
      <c r="S11" s="904" t="str">
        <f>IF(工事情報入力!O34="","",工事情報入力!O34)</f>
        <v/>
      </c>
      <c r="T11" s="905"/>
      <c r="U11" s="905"/>
      <c r="V11" s="905"/>
      <c r="W11" s="905"/>
      <c r="X11" s="906"/>
      <c r="Y11" s="890"/>
      <c r="Z11" s="891"/>
      <c r="AA11" s="898"/>
      <c r="AB11" s="899"/>
      <c r="AC11" s="899"/>
      <c r="AD11" s="900"/>
      <c r="AE11" s="445"/>
    </row>
    <row r="12" spans="1:31" ht="12" customHeight="1">
      <c r="A12" s="445"/>
      <c r="B12" s="907" t="s">
        <v>293</v>
      </c>
      <c r="C12" s="907"/>
      <c r="D12" s="908" t="str">
        <f>工事情報入力!C8&amp;"（"&amp;工事情報入力!C9&amp;")"</f>
        <v>株式会社波多野組（48316054461322)</v>
      </c>
      <c r="E12" s="908"/>
      <c r="F12" s="908"/>
      <c r="G12" s="908"/>
      <c r="H12" s="908"/>
      <c r="I12" s="445"/>
      <c r="J12" s="445"/>
      <c r="K12" s="445"/>
      <c r="L12" s="909" t="str">
        <f>"TEL　"&amp;工事情報入力!I31</f>
        <v>TEL　</v>
      </c>
      <c r="M12" s="909"/>
      <c r="N12" s="909"/>
      <c r="O12" s="909"/>
      <c r="P12" s="445"/>
      <c r="Q12" s="445"/>
      <c r="R12" s="445"/>
      <c r="S12" s="445"/>
      <c r="T12" s="445"/>
      <c r="U12" s="445"/>
      <c r="V12" s="445"/>
      <c r="W12" s="445"/>
      <c r="X12" s="445"/>
      <c r="Y12" s="445"/>
      <c r="Z12" s="445"/>
      <c r="AA12" s="445"/>
      <c r="AB12" s="445"/>
      <c r="AC12" s="445"/>
      <c r="AD12" s="445"/>
      <c r="AE12" s="445"/>
    </row>
    <row r="13" spans="1:31" ht="13.9" customHeight="1">
      <c r="A13" s="445"/>
      <c r="B13" s="907"/>
      <c r="C13" s="907"/>
      <c r="D13" s="908"/>
      <c r="E13" s="908"/>
      <c r="F13" s="908"/>
      <c r="G13" s="908"/>
      <c r="H13" s="908"/>
      <c r="I13" s="445"/>
      <c r="J13" s="445"/>
      <c r="K13" s="445"/>
      <c r="L13" s="902"/>
      <c r="M13" s="902"/>
      <c r="N13" s="902"/>
      <c r="O13" s="902"/>
      <c r="P13" s="445"/>
      <c r="Q13" s="840"/>
      <c r="R13" s="841"/>
      <c r="S13" s="886" t="s">
        <v>294</v>
      </c>
      <c r="T13" s="860"/>
      <c r="U13" s="887"/>
      <c r="V13" s="840" t="s">
        <v>295</v>
      </c>
      <c r="W13" s="860"/>
      <c r="X13" s="860"/>
      <c r="Y13" s="860"/>
      <c r="Z13" s="860"/>
      <c r="AA13" s="887"/>
      <c r="AB13" s="840" t="s">
        <v>296</v>
      </c>
      <c r="AC13" s="860"/>
      <c r="AD13" s="841"/>
      <c r="AE13" s="445"/>
    </row>
    <row r="14" spans="1:31" ht="13.15" customHeight="1">
      <c r="A14" s="445"/>
      <c r="B14" s="907"/>
      <c r="C14" s="907"/>
      <c r="D14" s="908"/>
      <c r="E14" s="908"/>
      <c r="F14" s="908"/>
      <c r="G14" s="908"/>
      <c r="H14" s="908"/>
      <c r="I14" s="445"/>
      <c r="J14" s="445"/>
      <c r="K14" s="445"/>
      <c r="L14" s="909" t="str">
        <f>"FAX　"&amp;工事情報入力!I32</f>
        <v>FAX　</v>
      </c>
      <c r="M14" s="909"/>
      <c r="N14" s="909"/>
      <c r="O14" s="909"/>
      <c r="P14" s="445"/>
      <c r="Q14" s="858"/>
      <c r="R14" s="859"/>
      <c r="S14" s="910"/>
      <c r="T14" s="911"/>
      <c r="U14" s="912"/>
      <c r="V14" s="861"/>
      <c r="W14" s="862"/>
      <c r="X14" s="862"/>
      <c r="Y14" s="862"/>
      <c r="Z14" s="862"/>
      <c r="AA14" s="891"/>
      <c r="AB14" s="848"/>
      <c r="AC14" s="911"/>
      <c r="AD14" s="849"/>
      <c r="AE14" s="445"/>
    </row>
    <row r="15" spans="1:31" ht="12" customHeight="1">
      <c r="A15" s="445"/>
      <c r="B15" s="907"/>
      <c r="C15" s="907"/>
      <c r="D15" s="908"/>
      <c r="E15" s="908"/>
      <c r="F15" s="908"/>
      <c r="G15" s="908"/>
      <c r="H15" s="908"/>
      <c r="I15" s="445"/>
      <c r="J15" s="913" t="s">
        <v>297</v>
      </c>
      <c r="K15" s="913"/>
      <c r="L15" s="914" t="str">
        <f>工事情報入力!I26&amp;"("&amp;工事情報入力!I27&amp;")"</f>
        <v>()</v>
      </c>
      <c r="M15" s="914"/>
      <c r="N15" s="914"/>
      <c r="O15" s="914"/>
      <c r="P15" s="445"/>
      <c r="Q15" s="858"/>
      <c r="R15" s="859"/>
      <c r="S15" s="915" t="str">
        <f>IF(工事情報入力!O36="","",工事情報入力!O36&amp;工事情報入力!S36)</f>
        <v/>
      </c>
      <c r="T15" s="916"/>
      <c r="U15" s="917"/>
      <c r="V15" s="924" t="str">
        <f>IF(工事情報入力!O36="","",工事情報入力!O37&amp;"（"&amp;IF(工事情報入力!P37="特定","特","般")&amp;"-"&amp;工事情報入力!Q37&amp;") 第"&amp;工事情報入力!S37&amp;"号")</f>
        <v/>
      </c>
      <c r="W15" s="925"/>
      <c r="X15" s="925"/>
      <c r="Y15" s="925"/>
      <c r="Z15" s="925"/>
      <c r="AA15" s="926"/>
      <c r="AB15" s="933" t="str">
        <f>IF(工事情報入力!O38="","",工事情報入力!O38)</f>
        <v/>
      </c>
      <c r="AC15" s="934"/>
      <c r="AD15" s="935"/>
      <c r="AE15" s="445"/>
    </row>
    <row r="16" spans="1:31" ht="17.149999999999999" customHeight="1">
      <c r="A16" s="445"/>
      <c r="B16" s="950" t="s">
        <v>298</v>
      </c>
      <c r="C16" s="951"/>
      <c r="D16" s="954" t="str">
        <f>工事情報入力!C6</f>
        <v>道路改良工事・道路橋りょう改築工事合併工事（●●・Ｒ▲-▲）（週休２日）</v>
      </c>
      <c r="E16" s="914"/>
      <c r="F16" s="914"/>
      <c r="G16" s="914"/>
      <c r="H16" s="955"/>
      <c r="I16" s="445"/>
      <c r="J16" s="913"/>
      <c r="K16" s="913"/>
      <c r="L16" s="881"/>
      <c r="M16" s="881"/>
      <c r="N16" s="881"/>
      <c r="O16" s="881"/>
      <c r="P16" s="445"/>
      <c r="Q16" s="858" t="s">
        <v>299</v>
      </c>
      <c r="R16" s="859"/>
      <c r="S16" s="918"/>
      <c r="T16" s="919"/>
      <c r="U16" s="920"/>
      <c r="V16" s="927"/>
      <c r="W16" s="928"/>
      <c r="X16" s="928"/>
      <c r="Y16" s="928"/>
      <c r="Z16" s="928"/>
      <c r="AA16" s="929"/>
      <c r="AB16" s="936"/>
      <c r="AC16" s="937"/>
      <c r="AD16" s="938"/>
      <c r="AE16" s="445"/>
    </row>
    <row r="17" spans="1:31" ht="18" customHeight="1">
      <c r="A17" s="445"/>
      <c r="B17" s="950"/>
      <c r="C17" s="951"/>
      <c r="D17" s="956"/>
      <c r="E17" s="881"/>
      <c r="F17" s="881"/>
      <c r="G17" s="881"/>
      <c r="H17" s="957"/>
      <c r="I17" s="445"/>
      <c r="J17" s="913"/>
      <c r="K17" s="913"/>
      <c r="L17" s="882"/>
      <c r="M17" s="882"/>
      <c r="N17" s="882"/>
      <c r="O17" s="882"/>
      <c r="P17" s="445"/>
      <c r="Q17" s="858" t="s">
        <v>300</v>
      </c>
      <c r="R17" s="859"/>
      <c r="S17" s="921"/>
      <c r="T17" s="922"/>
      <c r="U17" s="923"/>
      <c r="V17" s="930"/>
      <c r="W17" s="931"/>
      <c r="X17" s="931"/>
      <c r="Y17" s="931"/>
      <c r="Z17" s="931"/>
      <c r="AA17" s="932"/>
      <c r="AB17" s="939"/>
      <c r="AC17" s="940"/>
      <c r="AD17" s="941"/>
      <c r="AE17" s="445"/>
    </row>
    <row r="18" spans="1:31" ht="18" customHeight="1">
      <c r="A18" s="445"/>
      <c r="B18" s="952"/>
      <c r="C18" s="953"/>
      <c r="D18" s="958"/>
      <c r="E18" s="959"/>
      <c r="F18" s="959"/>
      <c r="G18" s="959"/>
      <c r="H18" s="960"/>
      <c r="I18" s="445"/>
      <c r="J18" s="445" t="s">
        <v>277</v>
      </c>
      <c r="K18" s="445"/>
      <c r="L18" s="909" t="str">
        <f>工事情報入力!I28</f>
        <v/>
      </c>
      <c r="M18" s="909"/>
      <c r="N18" s="909"/>
      <c r="O18" s="457"/>
      <c r="P18" s="445"/>
      <c r="Q18" s="858"/>
      <c r="R18" s="859"/>
      <c r="S18" s="915" t="str">
        <f>IF(工事情報入力!O39="","",工事情報入力!O39&amp;工事情報入力!S39)</f>
        <v/>
      </c>
      <c r="T18" s="916"/>
      <c r="U18" s="917"/>
      <c r="V18" s="924" t="str">
        <f>IF(工事情報入力!O39="","",工事情報入力!O40&amp;"（"&amp;IF(工事情報入力!P40="特定","特","般")&amp;"-"&amp;工事情報入力!Q40&amp;") 第"&amp;工事情報入力!S40&amp;"号")</f>
        <v/>
      </c>
      <c r="W18" s="925"/>
      <c r="X18" s="925"/>
      <c r="Y18" s="925"/>
      <c r="Z18" s="925"/>
      <c r="AA18" s="926"/>
      <c r="AB18" s="933" t="str">
        <f>IF(工事情報入力!O41="","",工事情報入力!O41)</f>
        <v/>
      </c>
      <c r="AC18" s="934"/>
      <c r="AD18" s="935"/>
      <c r="AE18" s="445"/>
    </row>
    <row r="19" spans="1:31" ht="12" customHeight="1">
      <c r="A19" s="445"/>
      <c r="B19" s="948" t="s">
        <v>301</v>
      </c>
      <c r="C19" s="948"/>
      <c r="D19" s="948"/>
      <c r="E19" s="948"/>
      <c r="F19" s="445"/>
      <c r="G19" s="445"/>
      <c r="H19" s="445"/>
      <c r="I19" s="445"/>
      <c r="J19" s="445"/>
      <c r="K19" s="445"/>
      <c r="L19" s="445"/>
      <c r="M19" s="445"/>
      <c r="N19" s="445"/>
      <c r="O19" s="445"/>
      <c r="P19" s="445"/>
      <c r="Q19" s="858"/>
      <c r="R19" s="859"/>
      <c r="S19" s="918"/>
      <c r="T19" s="919"/>
      <c r="U19" s="920"/>
      <c r="V19" s="927"/>
      <c r="W19" s="928"/>
      <c r="X19" s="928"/>
      <c r="Y19" s="928"/>
      <c r="Z19" s="928"/>
      <c r="AA19" s="929"/>
      <c r="AB19" s="936"/>
      <c r="AC19" s="937"/>
      <c r="AD19" s="938"/>
      <c r="AE19" s="445"/>
    </row>
    <row r="20" spans="1:31" ht="12" customHeight="1">
      <c r="A20" s="445"/>
      <c r="B20" s="949"/>
      <c r="C20" s="949"/>
      <c r="D20" s="949"/>
      <c r="E20" s="949"/>
      <c r="F20" s="445"/>
      <c r="G20" s="445"/>
      <c r="H20" s="445"/>
      <c r="I20" s="445"/>
      <c r="J20" s="445"/>
      <c r="K20" s="445"/>
      <c r="L20" s="445"/>
      <c r="M20" s="445"/>
      <c r="N20" s="445"/>
      <c r="O20" s="445"/>
      <c r="P20" s="445"/>
      <c r="Q20" s="848"/>
      <c r="R20" s="849"/>
      <c r="S20" s="942"/>
      <c r="T20" s="943"/>
      <c r="U20" s="944"/>
      <c r="V20" s="930"/>
      <c r="W20" s="931"/>
      <c r="X20" s="931"/>
      <c r="Y20" s="931"/>
      <c r="Z20" s="931"/>
      <c r="AA20" s="932"/>
      <c r="AB20" s="945"/>
      <c r="AC20" s="946"/>
      <c r="AD20" s="947"/>
      <c r="AE20" s="445"/>
    </row>
    <row r="21" spans="1:31" ht="13" customHeight="1">
      <c r="A21" s="445"/>
      <c r="B21" s="840" t="s">
        <v>282</v>
      </c>
      <c r="C21" s="841"/>
      <c r="D21" s="961" t="str">
        <f>工事情報入力!C6</f>
        <v>道路改良工事・道路橋りょう改築工事合併工事（●●・Ｒ▲-▲）（週休２日）</v>
      </c>
      <c r="E21" s="853"/>
      <c r="F21" s="853"/>
      <c r="G21" s="853"/>
      <c r="H21" s="853"/>
      <c r="I21" s="853"/>
      <c r="J21" s="853"/>
      <c r="K21" s="853"/>
      <c r="L21" s="853"/>
      <c r="M21" s="853"/>
      <c r="N21" s="853"/>
      <c r="O21" s="854"/>
      <c r="P21" s="445"/>
      <c r="Q21" s="461"/>
      <c r="R21" s="461"/>
      <c r="S21" s="462"/>
      <c r="T21" s="462"/>
      <c r="U21" s="462"/>
      <c r="V21" s="463"/>
      <c r="W21" s="464"/>
      <c r="X21" s="465"/>
      <c r="Y21" s="465"/>
      <c r="Z21" s="465"/>
      <c r="AA21" s="465"/>
      <c r="AB21" s="466"/>
      <c r="AC21" s="466"/>
      <c r="AD21" s="466"/>
      <c r="AE21" s="445"/>
    </row>
    <row r="22" spans="1:31" ht="13" customHeight="1">
      <c r="A22" s="445"/>
      <c r="B22" s="858" t="s">
        <v>302</v>
      </c>
      <c r="C22" s="859"/>
      <c r="D22" s="855"/>
      <c r="E22" s="856"/>
      <c r="F22" s="856"/>
      <c r="G22" s="856"/>
      <c r="H22" s="856"/>
      <c r="I22" s="856"/>
      <c r="J22" s="856"/>
      <c r="K22" s="856"/>
      <c r="L22" s="856"/>
      <c r="M22" s="856"/>
      <c r="N22" s="856"/>
      <c r="O22" s="857"/>
      <c r="P22" s="445"/>
      <c r="Q22" s="962" t="s">
        <v>303</v>
      </c>
      <c r="R22" s="963"/>
      <c r="S22" s="964" t="s">
        <v>304</v>
      </c>
      <c r="T22" s="967" t="s">
        <v>305</v>
      </c>
      <c r="U22" s="968"/>
      <c r="V22" s="968"/>
      <c r="W22" s="969"/>
      <c r="X22" s="840" t="s">
        <v>306</v>
      </c>
      <c r="Y22" s="860"/>
      <c r="Z22" s="860"/>
      <c r="AA22" s="887"/>
      <c r="AB22" s="967" t="s">
        <v>307</v>
      </c>
      <c r="AC22" s="968"/>
      <c r="AD22" s="980"/>
      <c r="AE22" s="445"/>
    </row>
    <row r="23" spans="1:31" ht="12" customHeight="1">
      <c r="A23" s="445"/>
      <c r="B23" s="848" t="s">
        <v>286</v>
      </c>
      <c r="C23" s="849"/>
      <c r="D23" s="982" t="str">
        <f>工事情報入力!I58&amp;"工事"</f>
        <v>工事</v>
      </c>
      <c r="E23" s="983"/>
      <c r="F23" s="983"/>
      <c r="G23" s="983"/>
      <c r="H23" s="983"/>
      <c r="I23" s="983"/>
      <c r="J23" s="983"/>
      <c r="K23" s="983"/>
      <c r="L23" s="983"/>
      <c r="M23" s="983"/>
      <c r="N23" s="983"/>
      <c r="O23" s="984"/>
      <c r="P23" s="445"/>
      <c r="Q23" s="950"/>
      <c r="R23" s="951"/>
      <c r="S23" s="965"/>
      <c r="T23" s="970"/>
      <c r="U23" s="971"/>
      <c r="V23" s="971"/>
      <c r="W23" s="972"/>
      <c r="X23" s="848"/>
      <c r="Y23" s="911"/>
      <c r="Z23" s="911"/>
      <c r="AA23" s="912"/>
      <c r="AB23" s="970"/>
      <c r="AC23" s="971"/>
      <c r="AD23" s="981"/>
      <c r="AE23" s="445"/>
    </row>
    <row r="24" spans="1:31" ht="12" customHeight="1">
      <c r="A24" s="445"/>
      <c r="B24" s="840" t="s">
        <v>289</v>
      </c>
      <c r="C24" s="841"/>
      <c r="D24" s="883" t="str">
        <f>工事情報入力!I33</f>
        <v/>
      </c>
      <c r="E24" s="884"/>
      <c r="F24" s="884"/>
      <c r="G24" s="884"/>
      <c r="H24" s="884"/>
      <c r="I24" s="885"/>
      <c r="J24" s="985" t="s">
        <v>308</v>
      </c>
      <c r="K24" s="963"/>
      <c r="L24" s="988" t="str">
        <f>工事情報入力!I35</f>
        <v/>
      </c>
      <c r="M24" s="989"/>
      <c r="N24" s="989"/>
      <c r="O24" s="990"/>
      <c r="P24" s="445"/>
      <c r="Q24" s="950"/>
      <c r="R24" s="951"/>
      <c r="S24" s="965"/>
      <c r="T24" s="997" t="str">
        <f>IF(工事情報入力!O43="選択してください","",工事情報入力!O43)</f>
        <v/>
      </c>
      <c r="U24" s="998"/>
      <c r="V24" s="998"/>
      <c r="W24" s="999"/>
      <c r="X24" s="997" t="str">
        <f>IF(工事情報入力!O45="選択してください","",工事情報入力!O45)</f>
        <v/>
      </c>
      <c r="Y24" s="998"/>
      <c r="Z24" s="998"/>
      <c r="AA24" s="999"/>
      <c r="AB24" s="997" t="str">
        <f>IF(工事情報入力!O47="選択してください","",工事情報入力!O47)</f>
        <v/>
      </c>
      <c r="AC24" s="998"/>
      <c r="AD24" s="1006"/>
      <c r="AE24" s="445"/>
    </row>
    <row r="25" spans="1:31" ht="12" customHeight="1">
      <c r="A25" s="445"/>
      <c r="B25" s="858"/>
      <c r="C25" s="859"/>
      <c r="D25" s="901"/>
      <c r="E25" s="902"/>
      <c r="F25" s="902"/>
      <c r="G25" s="902"/>
      <c r="H25" s="902"/>
      <c r="I25" s="903"/>
      <c r="J25" s="986"/>
      <c r="K25" s="951"/>
      <c r="L25" s="991"/>
      <c r="M25" s="992"/>
      <c r="N25" s="992"/>
      <c r="O25" s="993"/>
      <c r="P25" s="445"/>
      <c r="Q25" s="950"/>
      <c r="R25" s="951"/>
      <c r="S25" s="965"/>
      <c r="T25" s="1000"/>
      <c r="U25" s="1001"/>
      <c r="V25" s="1001"/>
      <c r="W25" s="1002"/>
      <c r="X25" s="1000"/>
      <c r="Y25" s="1001"/>
      <c r="Z25" s="1001"/>
      <c r="AA25" s="1002"/>
      <c r="AB25" s="1000"/>
      <c r="AC25" s="1001"/>
      <c r="AD25" s="1007"/>
      <c r="AE25" s="445"/>
    </row>
    <row r="26" spans="1:31" ht="12" customHeight="1">
      <c r="A26" s="445"/>
      <c r="B26" s="861"/>
      <c r="C26" s="863"/>
      <c r="D26" s="904" t="str">
        <f>工事情報入力!I34</f>
        <v/>
      </c>
      <c r="E26" s="905"/>
      <c r="F26" s="905"/>
      <c r="G26" s="905"/>
      <c r="H26" s="905"/>
      <c r="I26" s="906"/>
      <c r="J26" s="987"/>
      <c r="K26" s="953"/>
      <c r="L26" s="994"/>
      <c r="M26" s="995"/>
      <c r="N26" s="995"/>
      <c r="O26" s="996"/>
      <c r="P26" s="445"/>
      <c r="Q26" s="950"/>
      <c r="R26" s="951"/>
      <c r="S26" s="966"/>
      <c r="T26" s="1003"/>
      <c r="U26" s="1004"/>
      <c r="V26" s="1004"/>
      <c r="W26" s="1005"/>
      <c r="X26" s="1003"/>
      <c r="Y26" s="1004"/>
      <c r="Z26" s="1004"/>
      <c r="AA26" s="1005"/>
      <c r="AB26" s="1003"/>
      <c r="AC26" s="1004"/>
      <c r="AD26" s="1008"/>
      <c r="AE26" s="445"/>
    </row>
    <row r="27" spans="1:31" ht="12" customHeight="1">
      <c r="A27" s="445"/>
      <c r="B27" s="445"/>
      <c r="C27" s="445"/>
      <c r="D27" s="445"/>
      <c r="E27" s="445"/>
      <c r="F27" s="445"/>
      <c r="G27" s="445"/>
      <c r="H27" s="445"/>
      <c r="I27" s="445"/>
      <c r="J27" s="445"/>
      <c r="K27" s="445"/>
      <c r="L27" s="445"/>
      <c r="M27" s="445"/>
      <c r="N27" s="445"/>
      <c r="O27" s="445"/>
      <c r="P27" s="445"/>
      <c r="Q27" s="950"/>
      <c r="R27" s="951"/>
      <c r="S27" s="979" t="s">
        <v>309</v>
      </c>
      <c r="T27" s="967" t="s">
        <v>310</v>
      </c>
      <c r="U27" s="968"/>
      <c r="V27" s="969"/>
      <c r="W27" s="840" t="s">
        <v>305</v>
      </c>
      <c r="X27" s="860"/>
      <c r="Y27" s="860"/>
      <c r="Z27" s="887"/>
      <c r="AA27" s="840" t="s">
        <v>306</v>
      </c>
      <c r="AB27" s="887"/>
      <c r="AC27" s="967" t="s">
        <v>307</v>
      </c>
      <c r="AD27" s="980"/>
      <c r="AE27" s="445"/>
    </row>
    <row r="28" spans="1:31" ht="12" customHeight="1">
      <c r="A28" s="445"/>
      <c r="B28" s="840"/>
      <c r="C28" s="841"/>
      <c r="D28" s="886" t="s">
        <v>294</v>
      </c>
      <c r="E28" s="860"/>
      <c r="F28" s="887"/>
      <c r="G28" s="840" t="s">
        <v>295</v>
      </c>
      <c r="H28" s="860"/>
      <c r="I28" s="860"/>
      <c r="J28" s="860"/>
      <c r="K28" s="860"/>
      <c r="L28" s="887"/>
      <c r="M28" s="840" t="s">
        <v>296</v>
      </c>
      <c r="N28" s="860"/>
      <c r="O28" s="841"/>
      <c r="P28" s="445"/>
      <c r="Q28" s="950"/>
      <c r="R28" s="951"/>
      <c r="S28" s="965"/>
      <c r="T28" s="970"/>
      <c r="U28" s="971"/>
      <c r="V28" s="972"/>
      <c r="W28" s="848"/>
      <c r="X28" s="911"/>
      <c r="Y28" s="911"/>
      <c r="Z28" s="912"/>
      <c r="AA28" s="848"/>
      <c r="AB28" s="912"/>
      <c r="AC28" s="970"/>
      <c r="AD28" s="981"/>
      <c r="AE28" s="445"/>
    </row>
    <row r="29" spans="1:31" ht="12" customHeight="1">
      <c r="A29" s="445"/>
      <c r="B29" s="858"/>
      <c r="C29" s="859"/>
      <c r="D29" s="910"/>
      <c r="E29" s="911"/>
      <c r="F29" s="912"/>
      <c r="G29" s="861"/>
      <c r="H29" s="862"/>
      <c r="I29" s="862"/>
      <c r="J29" s="862"/>
      <c r="K29" s="862"/>
      <c r="L29" s="891"/>
      <c r="M29" s="848"/>
      <c r="N29" s="911"/>
      <c r="O29" s="849"/>
      <c r="P29" s="445"/>
      <c r="Q29" s="950"/>
      <c r="R29" s="951"/>
      <c r="S29" s="965"/>
      <c r="T29" s="973" t="str">
        <f>IF(工事情報入力!O42="","",工事情報入力!O42)</f>
        <v/>
      </c>
      <c r="U29" s="974"/>
      <c r="V29" s="975"/>
      <c r="W29" s="1009" t="str">
        <f>IF(工事情報入力!O44="","",工事情報入力!O44)</f>
        <v/>
      </c>
      <c r="X29" s="1010"/>
      <c r="Y29" s="1010"/>
      <c r="Z29" s="1011"/>
      <c r="AA29" s="1009" t="str">
        <f>IF(工事情報入力!O46="","",工事情報入力!O46)</f>
        <v/>
      </c>
      <c r="AB29" s="1011"/>
      <c r="AC29" s="1015" t="str">
        <f>IF(工事情報入力!O48="","",工事情報入力!O48)</f>
        <v/>
      </c>
      <c r="AD29" s="1016"/>
      <c r="AE29" s="445"/>
    </row>
    <row r="30" spans="1:31" ht="12" customHeight="1">
      <c r="A30" s="445"/>
      <c r="B30" s="858"/>
      <c r="C30" s="859"/>
      <c r="D30" s="915" t="str">
        <f>IF(工事情報入力!I36="","",工事情報入力!I36&amp;工事情報入力!M36)</f>
        <v/>
      </c>
      <c r="E30" s="916"/>
      <c r="F30" s="917"/>
      <c r="G30" s="924" t="str">
        <f>IF(工事情報入力!I36="","",工事情報入力!I37&amp;"（"&amp;IF(工事情報入力!J37="特定","特","般")&amp;"-"&amp;工事情報入力!K37&amp;") 第"&amp;工事情報入力!M37&amp;"号")</f>
        <v/>
      </c>
      <c r="H30" s="925"/>
      <c r="I30" s="925"/>
      <c r="J30" s="925"/>
      <c r="K30" s="925"/>
      <c r="L30" s="926"/>
      <c r="M30" s="1019" t="str">
        <f>IF(工事情報入力!I38="","",工事情報入力!I38)</f>
        <v/>
      </c>
      <c r="N30" s="1020"/>
      <c r="O30" s="1021"/>
      <c r="P30" s="445"/>
      <c r="Q30" s="952"/>
      <c r="R30" s="953"/>
      <c r="S30" s="966"/>
      <c r="T30" s="976"/>
      <c r="U30" s="977"/>
      <c r="V30" s="978"/>
      <c r="W30" s="1012"/>
      <c r="X30" s="1013"/>
      <c r="Y30" s="1013"/>
      <c r="Z30" s="1014"/>
      <c r="AA30" s="1012"/>
      <c r="AB30" s="1014"/>
      <c r="AC30" s="1017"/>
      <c r="AD30" s="1018"/>
      <c r="AE30" s="445"/>
    </row>
    <row r="31" spans="1:31" ht="12" customHeight="1">
      <c r="A31" s="445"/>
      <c r="B31" s="858" t="s">
        <v>299</v>
      </c>
      <c r="C31" s="859"/>
      <c r="D31" s="918"/>
      <c r="E31" s="919"/>
      <c r="F31" s="920"/>
      <c r="G31" s="927"/>
      <c r="H31" s="928"/>
      <c r="I31" s="928"/>
      <c r="J31" s="928"/>
      <c r="K31" s="928"/>
      <c r="L31" s="929"/>
      <c r="M31" s="1022"/>
      <c r="N31" s="1023"/>
      <c r="O31" s="1024"/>
      <c r="P31" s="445"/>
      <c r="Q31" s="467"/>
      <c r="R31" s="467"/>
      <c r="S31" s="468"/>
      <c r="T31" s="469"/>
      <c r="U31" s="469"/>
      <c r="V31" s="469"/>
      <c r="W31" s="470"/>
      <c r="X31" s="470"/>
      <c r="Y31" s="470"/>
      <c r="Z31" s="470"/>
      <c r="AA31" s="470"/>
      <c r="AB31" s="470"/>
      <c r="AC31" s="471"/>
      <c r="AD31" s="471"/>
      <c r="AE31" s="445"/>
    </row>
    <row r="32" spans="1:31" ht="12" customHeight="1">
      <c r="A32" s="445"/>
      <c r="B32" s="858" t="s">
        <v>300</v>
      </c>
      <c r="C32" s="859"/>
      <c r="D32" s="942"/>
      <c r="E32" s="943"/>
      <c r="F32" s="944"/>
      <c r="G32" s="930"/>
      <c r="H32" s="931"/>
      <c r="I32" s="931"/>
      <c r="J32" s="931"/>
      <c r="K32" s="931"/>
      <c r="L32" s="932"/>
      <c r="M32" s="1025"/>
      <c r="N32" s="1026"/>
      <c r="O32" s="1027"/>
      <c r="P32" s="445"/>
      <c r="Q32" s="840" t="s">
        <v>287</v>
      </c>
      <c r="R32" s="860"/>
      <c r="S32" s="887"/>
      <c r="T32" s="1029" t="str">
        <f>IF(工事情報入力!O50="","",工事情報入力!O50)</f>
        <v/>
      </c>
      <c r="U32" s="1030"/>
      <c r="V32" s="1030"/>
      <c r="W32" s="1031"/>
      <c r="X32" s="445"/>
      <c r="Y32" s="840" t="s">
        <v>311</v>
      </c>
      <c r="Z32" s="860"/>
      <c r="AA32" s="887"/>
      <c r="AB32" s="1029" t="str">
        <f>IF(工事情報入力!O53="","",工事情報入力!O53)</f>
        <v/>
      </c>
      <c r="AC32" s="1030"/>
      <c r="AD32" s="1031"/>
      <c r="AE32" s="445"/>
    </row>
    <row r="33" spans="1:31" ht="12" customHeight="1">
      <c r="A33" s="445"/>
      <c r="B33" s="858"/>
      <c r="C33" s="859"/>
      <c r="D33" s="915" t="str">
        <f>IF(工事情報入力!I39="","",工事情報入力!I39&amp;工事情報入力!M39)</f>
        <v/>
      </c>
      <c r="E33" s="916"/>
      <c r="F33" s="917"/>
      <c r="G33" s="1036" t="str">
        <f>IF(工事情報入力!I39="","",工事情報入力!I40&amp;"（"&amp;IF(工事情報入力!J40="特定","特","般")&amp;"-"&amp;工事情報入力!K40&amp;") 第"&amp;工事情報入力!M40&amp;"号")</f>
        <v/>
      </c>
      <c r="H33" s="1030"/>
      <c r="I33" s="1030"/>
      <c r="J33" s="1030"/>
      <c r="K33" s="1030"/>
      <c r="L33" s="1031"/>
      <c r="M33" s="1019" t="str">
        <f>IF(工事情報入力!I41="","",工事情報入力!I41)</f>
        <v/>
      </c>
      <c r="N33" s="1020"/>
      <c r="O33" s="1021"/>
      <c r="P33" s="445"/>
      <c r="Q33" s="858"/>
      <c r="R33" s="1028"/>
      <c r="S33" s="889"/>
      <c r="T33" s="1032"/>
      <c r="U33" s="1033"/>
      <c r="V33" s="1033"/>
      <c r="W33" s="1034"/>
      <c r="X33" s="445"/>
      <c r="Y33" s="858"/>
      <c r="Z33" s="1028"/>
      <c r="AA33" s="889"/>
      <c r="AB33" s="1032"/>
      <c r="AC33" s="1033"/>
      <c r="AD33" s="1034"/>
      <c r="AE33" s="445"/>
    </row>
    <row r="34" spans="1:31" ht="12" customHeight="1">
      <c r="A34" s="445"/>
      <c r="B34" s="858"/>
      <c r="C34" s="859"/>
      <c r="D34" s="918"/>
      <c r="E34" s="919"/>
      <c r="F34" s="920"/>
      <c r="G34" s="1037"/>
      <c r="H34" s="1033"/>
      <c r="I34" s="1033"/>
      <c r="J34" s="1033"/>
      <c r="K34" s="1033"/>
      <c r="L34" s="1034"/>
      <c r="M34" s="1022"/>
      <c r="N34" s="1023"/>
      <c r="O34" s="1024"/>
      <c r="P34" s="445"/>
      <c r="Q34" s="858"/>
      <c r="R34" s="1028"/>
      <c r="S34" s="889"/>
      <c r="T34" s="1035"/>
      <c r="U34" s="850"/>
      <c r="V34" s="850"/>
      <c r="W34" s="851"/>
      <c r="X34" s="445"/>
      <c r="Y34" s="848"/>
      <c r="Z34" s="911"/>
      <c r="AA34" s="912"/>
      <c r="AB34" s="1035"/>
      <c r="AC34" s="850"/>
      <c r="AD34" s="851"/>
      <c r="AE34" s="445"/>
    </row>
    <row r="35" spans="1:31" ht="12" customHeight="1">
      <c r="A35" s="445"/>
      <c r="B35" s="848"/>
      <c r="C35" s="849"/>
      <c r="D35" s="921"/>
      <c r="E35" s="922"/>
      <c r="F35" s="923"/>
      <c r="G35" s="1038"/>
      <c r="H35" s="850"/>
      <c r="I35" s="850"/>
      <c r="J35" s="850"/>
      <c r="K35" s="850"/>
      <c r="L35" s="851"/>
      <c r="M35" s="1039"/>
      <c r="N35" s="1040"/>
      <c r="O35" s="1041"/>
      <c r="P35" s="445"/>
      <c r="Q35" s="472"/>
      <c r="R35" s="840" t="s">
        <v>312</v>
      </c>
      <c r="S35" s="841"/>
      <c r="T35" s="1102"/>
      <c r="U35" s="1086"/>
      <c r="V35" s="1086"/>
      <c r="W35" s="1096"/>
      <c r="X35" s="445"/>
      <c r="Y35" s="840" t="s">
        <v>313</v>
      </c>
      <c r="Z35" s="860"/>
      <c r="AA35" s="887"/>
      <c r="AB35" s="1029" t="str">
        <f>IF(工事情報入力!O54="","",工事情報入力!O54)</f>
        <v/>
      </c>
      <c r="AC35" s="1030"/>
      <c r="AD35" s="1031"/>
      <c r="AE35" s="445"/>
    </row>
    <row r="36" spans="1:31" ht="12" customHeight="1">
      <c r="A36" s="445"/>
      <c r="B36" s="461"/>
      <c r="C36" s="461"/>
      <c r="D36" s="462"/>
      <c r="E36" s="462"/>
      <c r="F36" s="462"/>
      <c r="G36" s="463"/>
      <c r="H36" s="464"/>
      <c r="I36" s="465"/>
      <c r="J36" s="465"/>
      <c r="K36" s="465"/>
      <c r="L36" s="465"/>
      <c r="M36" s="466"/>
      <c r="N36" s="466"/>
      <c r="O36" s="466"/>
      <c r="P36" s="445"/>
      <c r="Q36" s="472"/>
      <c r="R36" s="858"/>
      <c r="S36" s="859"/>
      <c r="T36" s="1103"/>
      <c r="U36" s="1088"/>
      <c r="V36" s="1088"/>
      <c r="W36" s="1097"/>
      <c r="X36" s="445"/>
      <c r="Y36" s="858"/>
      <c r="Z36" s="1028"/>
      <c r="AA36" s="889"/>
      <c r="AB36" s="1032"/>
      <c r="AC36" s="1033"/>
      <c r="AD36" s="1034"/>
      <c r="AE36" s="445"/>
    </row>
    <row r="37" spans="1:31" ht="12" customHeight="1">
      <c r="A37" s="445"/>
      <c r="B37" s="962" t="s">
        <v>303</v>
      </c>
      <c r="C37" s="963"/>
      <c r="D37" s="964" t="s">
        <v>304</v>
      </c>
      <c r="E37" s="967" t="s">
        <v>305</v>
      </c>
      <c r="F37" s="968"/>
      <c r="G37" s="968"/>
      <c r="H37" s="969"/>
      <c r="I37" s="840" t="s">
        <v>306</v>
      </c>
      <c r="J37" s="860"/>
      <c r="K37" s="860"/>
      <c r="L37" s="887"/>
      <c r="M37" s="967" t="s">
        <v>307</v>
      </c>
      <c r="N37" s="968"/>
      <c r="O37" s="980"/>
      <c r="P37" s="445"/>
      <c r="Q37" s="473"/>
      <c r="R37" s="848" t="s">
        <v>314</v>
      </c>
      <c r="S37" s="849"/>
      <c r="T37" s="1104"/>
      <c r="U37" s="1090"/>
      <c r="V37" s="1090"/>
      <c r="W37" s="1098"/>
      <c r="X37" s="445"/>
      <c r="Y37" s="848"/>
      <c r="Z37" s="911"/>
      <c r="AA37" s="912"/>
      <c r="AB37" s="1035"/>
      <c r="AC37" s="850"/>
      <c r="AD37" s="851"/>
      <c r="AE37" s="445"/>
    </row>
    <row r="38" spans="1:31" ht="12" customHeight="1">
      <c r="A38" s="445"/>
      <c r="B38" s="950"/>
      <c r="C38" s="951"/>
      <c r="D38" s="965"/>
      <c r="E38" s="970"/>
      <c r="F38" s="971"/>
      <c r="G38" s="971"/>
      <c r="H38" s="972"/>
      <c r="I38" s="848"/>
      <c r="J38" s="911"/>
      <c r="K38" s="911"/>
      <c r="L38" s="912"/>
      <c r="M38" s="970"/>
      <c r="N38" s="971"/>
      <c r="O38" s="981"/>
      <c r="P38" s="445"/>
      <c r="Q38" s="840" t="s">
        <v>315</v>
      </c>
      <c r="R38" s="860"/>
      <c r="S38" s="841"/>
      <c r="T38" s="1092"/>
      <c r="U38" s="1093"/>
      <c r="V38" s="1033" t="str">
        <f>IF(工事情報入力!O51="","",工事情報入力!O51)</f>
        <v/>
      </c>
      <c r="W38" s="1034"/>
      <c r="X38" s="445"/>
      <c r="Y38" s="840" t="s">
        <v>316</v>
      </c>
      <c r="Z38" s="860"/>
      <c r="AA38" s="887"/>
      <c r="AB38" s="1029" t="str">
        <f>IF(工事情報入力!O55="","",工事情報入力!O55)</f>
        <v/>
      </c>
      <c r="AC38" s="1030"/>
      <c r="AD38" s="1031"/>
      <c r="AE38" s="445"/>
    </row>
    <row r="39" spans="1:31" ht="12" customHeight="1">
      <c r="A39" s="445"/>
      <c r="B39" s="950"/>
      <c r="C39" s="951"/>
      <c r="D39" s="965"/>
      <c r="E39" s="1055" t="str">
        <f>工事情報入力!I43</f>
        <v/>
      </c>
      <c r="F39" s="998"/>
      <c r="G39" s="998"/>
      <c r="H39" s="999"/>
      <c r="I39" s="1055" t="str">
        <f>工事情報入力!I45</f>
        <v/>
      </c>
      <c r="J39" s="998"/>
      <c r="K39" s="998"/>
      <c r="L39" s="999"/>
      <c r="M39" s="1055" t="str">
        <f>工事情報入力!I47</f>
        <v/>
      </c>
      <c r="N39" s="998"/>
      <c r="O39" s="1006"/>
      <c r="P39" s="445"/>
      <c r="Q39" s="858"/>
      <c r="R39" s="1028"/>
      <c r="S39" s="859"/>
      <c r="T39" s="1092"/>
      <c r="U39" s="1093"/>
      <c r="V39" s="1033"/>
      <c r="W39" s="1034"/>
      <c r="X39" s="445"/>
      <c r="Y39" s="858"/>
      <c r="Z39" s="1028"/>
      <c r="AA39" s="889"/>
      <c r="AB39" s="1032"/>
      <c r="AC39" s="1033"/>
      <c r="AD39" s="1034"/>
      <c r="AE39" s="445"/>
    </row>
    <row r="40" spans="1:31" ht="12" customHeight="1">
      <c r="A40" s="445"/>
      <c r="B40" s="950"/>
      <c r="C40" s="951"/>
      <c r="D40" s="965"/>
      <c r="E40" s="1000"/>
      <c r="F40" s="1001"/>
      <c r="G40" s="1001"/>
      <c r="H40" s="1002"/>
      <c r="I40" s="1000"/>
      <c r="J40" s="1001"/>
      <c r="K40" s="1001"/>
      <c r="L40" s="1002"/>
      <c r="M40" s="1000"/>
      <c r="N40" s="1001"/>
      <c r="O40" s="1007"/>
      <c r="P40" s="445"/>
      <c r="Q40" s="858"/>
      <c r="R40" s="1028"/>
      <c r="S40" s="859"/>
      <c r="T40" s="1094"/>
      <c r="U40" s="1095"/>
      <c r="V40" s="850"/>
      <c r="W40" s="851"/>
      <c r="X40" s="445"/>
      <c r="Y40" s="848"/>
      <c r="Z40" s="911"/>
      <c r="AA40" s="912"/>
      <c r="AB40" s="1035"/>
      <c r="AC40" s="850"/>
      <c r="AD40" s="851"/>
      <c r="AE40" s="445"/>
    </row>
    <row r="41" spans="1:31" ht="12" customHeight="1">
      <c r="A41" s="445"/>
      <c r="B41" s="950"/>
      <c r="C41" s="951"/>
      <c r="D41" s="966"/>
      <c r="E41" s="1003"/>
      <c r="F41" s="1004"/>
      <c r="G41" s="1004"/>
      <c r="H41" s="1005"/>
      <c r="I41" s="1003"/>
      <c r="J41" s="1004"/>
      <c r="K41" s="1004"/>
      <c r="L41" s="1005"/>
      <c r="M41" s="1003"/>
      <c r="N41" s="1004"/>
      <c r="O41" s="1008"/>
      <c r="P41" s="445"/>
      <c r="Q41" s="472"/>
      <c r="R41" s="840" t="s">
        <v>317</v>
      </c>
      <c r="S41" s="887"/>
      <c r="T41" s="1056" t="str">
        <f>IF(工事情報入力!O52="","",工事情報入力!O52)</f>
        <v/>
      </c>
      <c r="U41" s="1057"/>
      <c r="V41" s="1057"/>
      <c r="W41" s="1058"/>
      <c r="X41" s="445"/>
      <c r="Y41" s="840" t="s">
        <v>318</v>
      </c>
      <c r="Z41" s="860"/>
      <c r="AA41" s="887"/>
      <c r="AB41" s="1105"/>
      <c r="AC41" s="1106"/>
      <c r="AD41" s="1107"/>
      <c r="AE41" s="445"/>
    </row>
    <row r="42" spans="1:31" ht="12" customHeight="1">
      <c r="A42" s="445"/>
      <c r="B42" s="950"/>
      <c r="C42" s="951"/>
      <c r="D42" s="979" t="s">
        <v>309</v>
      </c>
      <c r="E42" s="967" t="s">
        <v>310</v>
      </c>
      <c r="F42" s="968"/>
      <c r="G42" s="969"/>
      <c r="H42" s="840" t="s">
        <v>305</v>
      </c>
      <c r="I42" s="860"/>
      <c r="J42" s="860"/>
      <c r="K42" s="887"/>
      <c r="L42" s="840" t="s">
        <v>306</v>
      </c>
      <c r="M42" s="887"/>
      <c r="N42" s="967" t="s">
        <v>307</v>
      </c>
      <c r="O42" s="980"/>
      <c r="P42" s="445"/>
      <c r="Q42" s="472"/>
      <c r="R42" s="858"/>
      <c r="S42" s="889"/>
      <c r="T42" s="1059"/>
      <c r="U42" s="1060"/>
      <c r="V42" s="1060"/>
      <c r="W42" s="1061"/>
      <c r="X42" s="445"/>
      <c r="Y42" s="858"/>
      <c r="Z42" s="1028"/>
      <c r="AA42" s="889"/>
      <c r="AB42" s="1108"/>
      <c r="AC42" s="1093"/>
      <c r="AD42" s="1109"/>
      <c r="AE42" s="445"/>
    </row>
    <row r="43" spans="1:31" ht="12" customHeight="1">
      <c r="A43" s="445"/>
      <c r="B43" s="950"/>
      <c r="C43" s="951"/>
      <c r="D43" s="965"/>
      <c r="E43" s="970"/>
      <c r="F43" s="971"/>
      <c r="G43" s="972"/>
      <c r="H43" s="848"/>
      <c r="I43" s="911"/>
      <c r="J43" s="911"/>
      <c r="K43" s="912"/>
      <c r="L43" s="848"/>
      <c r="M43" s="912"/>
      <c r="N43" s="970"/>
      <c r="O43" s="981"/>
      <c r="P43" s="445"/>
      <c r="Q43" s="473"/>
      <c r="R43" s="861"/>
      <c r="S43" s="891"/>
      <c r="T43" s="1062"/>
      <c r="U43" s="1063"/>
      <c r="V43" s="1063"/>
      <c r="W43" s="1064"/>
      <c r="X43" s="445"/>
      <c r="Y43" s="858"/>
      <c r="Z43" s="1028"/>
      <c r="AA43" s="889"/>
      <c r="AB43" s="1110"/>
      <c r="AC43" s="1095"/>
      <c r="AD43" s="1111"/>
      <c r="AE43" s="445"/>
    </row>
    <row r="44" spans="1:31" ht="12" customHeight="1">
      <c r="A44" s="445"/>
      <c r="B44" s="950"/>
      <c r="C44" s="951"/>
      <c r="D44" s="965"/>
      <c r="E44" s="973" t="str">
        <f>工事情報入力!I42</f>
        <v/>
      </c>
      <c r="F44" s="974"/>
      <c r="G44" s="975"/>
      <c r="H44" s="1113" t="str">
        <f>工事情報入力!I44</f>
        <v/>
      </c>
      <c r="I44" s="1010"/>
      <c r="J44" s="1010"/>
      <c r="K44" s="1011"/>
      <c r="L44" s="1113" t="str">
        <f>工事情報入力!I46</f>
        <v/>
      </c>
      <c r="M44" s="1011"/>
      <c r="N44" s="1015" t="str">
        <f>工事情報入力!I48</f>
        <v/>
      </c>
      <c r="O44" s="1016"/>
      <c r="P44" s="445"/>
      <c r="Q44" s="461"/>
      <c r="R44" s="474"/>
      <c r="S44" s="474"/>
      <c r="T44" s="461"/>
      <c r="U44" s="445"/>
      <c r="X44" s="445"/>
      <c r="Y44" s="472"/>
      <c r="Z44" s="840" t="s">
        <v>319</v>
      </c>
      <c r="AA44" s="887"/>
      <c r="AB44" s="1085"/>
      <c r="AC44" s="1086"/>
      <c r="AD44" s="1096"/>
      <c r="AE44" s="445"/>
    </row>
    <row r="45" spans="1:31" ht="12" customHeight="1">
      <c r="A45" s="445"/>
      <c r="B45" s="952"/>
      <c r="C45" s="953"/>
      <c r="D45" s="966"/>
      <c r="E45" s="976"/>
      <c r="F45" s="977"/>
      <c r="G45" s="978"/>
      <c r="H45" s="1012"/>
      <c r="I45" s="1013"/>
      <c r="J45" s="1013"/>
      <c r="K45" s="1014"/>
      <c r="L45" s="1012"/>
      <c r="M45" s="1014"/>
      <c r="N45" s="1017"/>
      <c r="O45" s="1018"/>
      <c r="P45" s="445"/>
      <c r="Q45" s="475"/>
      <c r="R45" s="475"/>
      <c r="S45" s="475"/>
      <c r="T45" s="476"/>
      <c r="U45" s="476"/>
      <c r="V45" s="476"/>
      <c r="W45" s="476"/>
      <c r="X45" s="445"/>
      <c r="Y45" s="472"/>
      <c r="Z45" s="858"/>
      <c r="AA45" s="889"/>
      <c r="AB45" s="1087"/>
      <c r="AC45" s="1088"/>
      <c r="AD45" s="1097"/>
      <c r="AE45" s="445"/>
    </row>
    <row r="46" spans="1:31" ht="12" customHeight="1">
      <c r="A46" s="445"/>
      <c r="B46" s="477"/>
      <c r="C46" s="477"/>
      <c r="D46" s="478"/>
      <c r="E46" s="479"/>
      <c r="F46" s="479"/>
      <c r="G46" s="479"/>
      <c r="H46" s="480"/>
      <c r="I46" s="480"/>
      <c r="J46" s="480"/>
      <c r="K46" s="480"/>
      <c r="L46" s="480"/>
      <c r="M46" s="480"/>
      <c r="N46" s="471"/>
      <c r="O46" s="471"/>
      <c r="P46" s="445"/>
      <c r="Q46" s="475"/>
      <c r="R46" s="475"/>
      <c r="S46" s="475"/>
      <c r="T46" s="476"/>
      <c r="U46" s="476"/>
      <c r="V46" s="476"/>
      <c r="W46" s="476"/>
      <c r="X46" s="445"/>
      <c r="Y46" s="472"/>
      <c r="Z46" s="848"/>
      <c r="AA46" s="912"/>
      <c r="AB46" s="1089"/>
      <c r="AC46" s="1090"/>
      <c r="AD46" s="1098"/>
      <c r="AE46" s="445"/>
    </row>
    <row r="47" spans="1:31" ht="12" customHeight="1">
      <c r="A47" s="445"/>
      <c r="B47" s="840" t="s">
        <v>320</v>
      </c>
      <c r="C47" s="860"/>
      <c r="D47" s="887"/>
      <c r="E47" s="1068" t="str">
        <f>工事情報入力!I50</f>
        <v/>
      </c>
      <c r="F47" s="1030"/>
      <c r="G47" s="1030"/>
      <c r="H47" s="1031"/>
      <c r="I47" s="445"/>
      <c r="J47" s="840" t="s">
        <v>311</v>
      </c>
      <c r="K47" s="860"/>
      <c r="L47" s="887"/>
      <c r="M47" s="1068" t="str">
        <f>工事情報入力!I53</f>
        <v/>
      </c>
      <c r="N47" s="1030"/>
      <c r="O47" s="1031"/>
      <c r="P47" s="445"/>
      <c r="Q47" s="475"/>
      <c r="R47" s="475"/>
      <c r="S47" s="475"/>
      <c r="T47" s="476"/>
      <c r="U47" s="476"/>
      <c r="V47" s="476"/>
      <c r="W47" s="476"/>
      <c r="X47" s="445"/>
      <c r="Y47" s="472"/>
      <c r="Z47" s="840" t="s">
        <v>18</v>
      </c>
      <c r="AA47" s="887"/>
      <c r="AB47" s="1085"/>
      <c r="AC47" s="1086"/>
      <c r="AD47" s="1096"/>
      <c r="AE47" s="481"/>
    </row>
    <row r="48" spans="1:31" ht="12" customHeight="1">
      <c r="A48" s="445"/>
      <c r="B48" s="858"/>
      <c r="C48" s="1028"/>
      <c r="D48" s="889"/>
      <c r="E48" s="1032"/>
      <c r="F48" s="1033"/>
      <c r="G48" s="1033"/>
      <c r="H48" s="1034"/>
      <c r="I48" s="445"/>
      <c r="J48" s="858"/>
      <c r="K48" s="1028"/>
      <c r="L48" s="889"/>
      <c r="M48" s="1032"/>
      <c r="N48" s="1033"/>
      <c r="O48" s="1034"/>
      <c r="P48" s="445"/>
      <c r="Q48" s="475"/>
      <c r="R48" s="475"/>
      <c r="S48" s="475"/>
      <c r="T48" s="476"/>
      <c r="U48" s="476"/>
      <c r="V48" s="476"/>
      <c r="W48" s="476"/>
      <c r="X48" s="445"/>
      <c r="Y48" s="472"/>
      <c r="Z48" s="858"/>
      <c r="AA48" s="889"/>
      <c r="AB48" s="1087"/>
      <c r="AC48" s="1088"/>
      <c r="AD48" s="1097"/>
      <c r="AE48" s="445"/>
    </row>
    <row r="49" spans="1:31" ht="12" customHeight="1">
      <c r="A49" s="445"/>
      <c r="B49" s="858"/>
      <c r="C49" s="1028"/>
      <c r="D49" s="889"/>
      <c r="E49" s="1035"/>
      <c r="F49" s="850"/>
      <c r="G49" s="850"/>
      <c r="H49" s="851"/>
      <c r="I49" s="445"/>
      <c r="J49" s="848"/>
      <c r="K49" s="911"/>
      <c r="L49" s="912"/>
      <c r="M49" s="1035"/>
      <c r="N49" s="850"/>
      <c r="O49" s="851"/>
      <c r="P49" s="445"/>
      <c r="Q49" s="475"/>
      <c r="R49" s="475"/>
      <c r="S49" s="475"/>
      <c r="T49" s="476"/>
      <c r="U49" s="476"/>
      <c r="V49" s="476"/>
      <c r="W49" s="476"/>
      <c r="X49" s="445"/>
      <c r="Y49" s="473"/>
      <c r="Z49" s="861"/>
      <c r="AA49" s="891"/>
      <c r="AB49" s="1099"/>
      <c r="AC49" s="1100"/>
      <c r="AD49" s="1101"/>
      <c r="AE49" s="445"/>
    </row>
    <row r="50" spans="1:31" ht="12" customHeight="1">
      <c r="A50" s="445"/>
      <c r="B50" s="472"/>
      <c r="C50" s="840" t="s">
        <v>312</v>
      </c>
      <c r="D50" s="841"/>
      <c r="E50" s="1102" t="s">
        <v>1272</v>
      </c>
      <c r="F50" s="1086"/>
      <c r="G50" s="1086"/>
      <c r="H50" s="1096"/>
      <c r="I50" s="445"/>
      <c r="J50" s="840" t="s">
        <v>313</v>
      </c>
      <c r="K50" s="860"/>
      <c r="L50" s="887"/>
      <c r="M50" s="1068" t="str">
        <f>工事情報入力!I54</f>
        <v/>
      </c>
      <c r="N50" s="1030"/>
      <c r="O50" s="1031"/>
      <c r="P50" s="445"/>
      <c r="Q50" s="445"/>
      <c r="R50" s="445"/>
      <c r="S50" s="445"/>
      <c r="T50" s="445"/>
      <c r="U50" s="445"/>
      <c r="V50" s="445"/>
      <c r="W50" s="445"/>
      <c r="X50" s="445"/>
      <c r="Y50" s="445"/>
      <c r="Z50" s="445"/>
      <c r="AA50" s="445"/>
      <c r="AB50" s="445"/>
      <c r="AC50" s="445"/>
      <c r="AD50" s="445"/>
      <c r="AE50" s="445"/>
    </row>
    <row r="51" spans="1:31" ht="12" customHeight="1">
      <c r="A51" s="445"/>
      <c r="B51" s="472"/>
      <c r="C51" s="858"/>
      <c r="D51" s="859"/>
      <c r="E51" s="1103"/>
      <c r="F51" s="1088"/>
      <c r="G51" s="1088"/>
      <c r="H51" s="1097"/>
      <c r="I51" s="445"/>
      <c r="J51" s="858"/>
      <c r="K51" s="1028"/>
      <c r="L51" s="889"/>
      <c r="M51" s="1032"/>
      <c r="N51" s="1033"/>
      <c r="O51" s="1034"/>
      <c r="P51" s="445"/>
      <c r="Q51" s="907" t="s">
        <v>321</v>
      </c>
      <c r="R51" s="1079"/>
      <c r="S51" s="1079"/>
      <c r="T51" s="1112" t="s">
        <v>362</v>
      </c>
      <c r="U51" s="1112"/>
      <c r="V51" s="1112"/>
      <c r="W51" s="1112"/>
      <c r="X51" s="907" t="s">
        <v>322</v>
      </c>
      <c r="Y51" s="907"/>
      <c r="Z51" s="907"/>
      <c r="AA51" s="907"/>
      <c r="AB51" s="1091" t="s">
        <v>363</v>
      </c>
      <c r="AC51" s="1091"/>
      <c r="AD51" s="1091"/>
      <c r="AE51" s="445"/>
    </row>
    <row r="52" spans="1:31" ht="12" customHeight="1">
      <c r="A52" s="445"/>
      <c r="B52" s="473"/>
      <c r="C52" s="848" t="s">
        <v>314</v>
      </c>
      <c r="D52" s="849"/>
      <c r="E52" s="1104"/>
      <c r="F52" s="1090"/>
      <c r="G52" s="1090"/>
      <c r="H52" s="1098"/>
      <c r="I52" s="445"/>
      <c r="J52" s="848"/>
      <c r="K52" s="911"/>
      <c r="L52" s="912"/>
      <c r="M52" s="1035"/>
      <c r="N52" s="850"/>
      <c r="O52" s="851"/>
      <c r="P52" s="445"/>
      <c r="Q52" s="1079"/>
      <c r="R52" s="1079"/>
      <c r="S52" s="1079"/>
      <c r="T52" s="1112"/>
      <c r="U52" s="1112"/>
      <c r="V52" s="1112"/>
      <c r="W52" s="1112"/>
      <c r="X52" s="907"/>
      <c r="Y52" s="907"/>
      <c r="Z52" s="907"/>
      <c r="AA52" s="907"/>
      <c r="AB52" s="1091"/>
      <c r="AC52" s="1091"/>
      <c r="AD52" s="1091"/>
      <c r="AE52" s="445"/>
    </row>
    <row r="53" spans="1:31" ht="12" customHeight="1">
      <c r="A53" s="445"/>
      <c r="B53" s="840" t="s">
        <v>287</v>
      </c>
      <c r="C53" s="860"/>
      <c r="D53" s="887"/>
      <c r="E53" s="1068" t="str">
        <f>工事情報入力!I50</f>
        <v/>
      </c>
      <c r="F53" s="1030"/>
      <c r="G53" s="1030"/>
      <c r="H53" s="1031"/>
      <c r="I53" s="445"/>
      <c r="J53" s="840" t="s">
        <v>316</v>
      </c>
      <c r="K53" s="860"/>
      <c r="L53" s="887"/>
      <c r="M53" s="1068" t="str">
        <f>工事情報入力!I55</f>
        <v/>
      </c>
      <c r="N53" s="1030"/>
      <c r="O53" s="1031"/>
      <c r="P53" s="445"/>
      <c r="Q53" s="1079"/>
      <c r="R53" s="1079"/>
      <c r="S53" s="1079"/>
      <c r="T53" s="1112"/>
      <c r="U53" s="1112"/>
      <c r="V53" s="1112"/>
      <c r="W53" s="1112"/>
      <c r="X53" s="907"/>
      <c r="Y53" s="907"/>
      <c r="Z53" s="907"/>
      <c r="AA53" s="907"/>
      <c r="AB53" s="1091"/>
      <c r="AC53" s="1091"/>
      <c r="AD53" s="1091"/>
      <c r="AE53" s="445"/>
    </row>
    <row r="54" spans="1:31" ht="12" customHeight="1">
      <c r="A54" s="445"/>
      <c r="B54" s="858"/>
      <c r="C54" s="1028"/>
      <c r="D54" s="889"/>
      <c r="E54" s="1032"/>
      <c r="F54" s="1033"/>
      <c r="G54" s="1033"/>
      <c r="H54" s="1034"/>
      <c r="I54" s="445"/>
      <c r="J54" s="858"/>
      <c r="K54" s="1028"/>
      <c r="L54" s="889"/>
      <c r="M54" s="1032"/>
      <c r="N54" s="1033"/>
      <c r="O54" s="1034"/>
      <c r="P54" s="445"/>
      <c r="Q54" s="475"/>
      <c r="R54" s="475"/>
      <c r="S54" s="475"/>
      <c r="T54" s="476"/>
      <c r="U54" s="476"/>
      <c r="V54" s="476"/>
      <c r="W54" s="476"/>
      <c r="X54" s="475"/>
      <c r="Y54" s="475"/>
      <c r="Z54" s="475"/>
      <c r="AA54" s="475"/>
      <c r="AB54" s="476"/>
      <c r="AE54" s="445"/>
    </row>
    <row r="55" spans="1:31" ht="12" customHeight="1">
      <c r="A55" s="445"/>
      <c r="B55" s="858"/>
      <c r="C55" s="1028"/>
      <c r="D55" s="889"/>
      <c r="E55" s="1035"/>
      <c r="F55" s="850"/>
      <c r="G55" s="850"/>
      <c r="H55" s="851"/>
      <c r="I55" s="445"/>
      <c r="J55" s="848"/>
      <c r="K55" s="911"/>
      <c r="L55" s="912"/>
      <c r="M55" s="1035"/>
      <c r="N55" s="850"/>
      <c r="O55" s="851"/>
      <c r="P55" s="445"/>
      <c r="Q55" s="482" t="s">
        <v>323</v>
      </c>
      <c r="AE55" s="445"/>
    </row>
    <row r="56" spans="1:31" ht="12" customHeight="1">
      <c r="A56" s="445"/>
      <c r="B56" s="472"/>
      <c r="C56" s="840" t="s">
        <v>312</v>
      </c>
      <c r="D56" s="841"/>
      <c r="E56" s="1102" t="s">
        <v>1272</v>
      </c>
      <c r="F56" s="1086"/>
      <c r="G56" s="1086"/>
      <c r="H56" s="1096"/>
      <c r="I56" s="445"/>
      <c r="J56" s="840" t="s">
        <v>318</v>
      </c>
      <c r="K56" s="860"/>
      <c r="L56" s="887"/>
      <c r="M56" s="1105"/>
      <c r="N56" s="1106"/>
      <c r="O56" s="1107"/>
      <c r="P56" s="445"/>
      <c r="Q56" s="482" t="s">
        <v>324</v>
      </c>
      <c r="AE56" s="445"/>
    </row>
    <row r="57" spans="1:31" ht="12" customHeight="1">
      <c r="A57" s="445"/>
      <c r="B57" s="472"/>
      <c r="C57" s="858"/>
      <c r="D57" s="859"/>
      <c r="E57" s="1103"/>
      <c r="F57" s="1088"/>
      <c r="G57" s="1088"/>
      <c r="H57" s="1097"/>
      <c r="I57" s="445"/>
      <c r="J57" s="858"/>
      <c r="K57" s="1028"/>
      <c r="L57" s="889"/>
      <c r="M57" s="1108"/>
      <c r="N57" s="1093"/>
      <c r="O57" s="1109"/>
      <c r="P57" s="481"/>
      <c r="Q57" s="482" t="s">
        <v>325</v>
      </c>
      <c r="AE57" s="445"/>
    </row>
    <row r="58" spans="1:31" ht="12" customHeight="1">
      <c r="A58" s="445"/>
      <c r="B58" s="473"/>
      <c r="C58" s="848" t="s">
        <v>314</v>
      </c>
      <c r="D58" s="849"/>
      <c r="E58" s="1104"/>
      <c r="F58" s="1090"/>
      <c r="G58" s="1090"/>
      <c r="H58" s="1098"/>
      <c r="I58" s="445"/>
      <c r="J58" s="858"/>
      <c r="K58" s="1028"/>
      <c r="L58" s="889"/>
      <c r="M58" s="1110"/>
      <c r="N58" s="1095"/>
      <c r="O58" s="1111"/>
      <c r="P58" s="445"/>
      <c r="Q58" s="482" t="s">
        <v>326</v>
      </c>
      <c r="AE58" s="445"/>
    </row>
    <row r="59" spans="1:31" ht="12" customHeight="1">
      <c r="A59" s="445"/>
      <c r="B59" s="840" t="s">
        <v>315</v>
      </c>
      <c r="C59" s="860"/>
      <c r="D59" s="841"/>
      <c r="E59" s="1092" t="s">
        <v>1271</v>
      </c>
      <c r="F59" s="1093"/>
      <c r="G59" s="1082" t="str">
        <f>工事情報入力!I51</f>
        <v/>
      </c>
      <c r="H59" s="1034"/>
      <c r="I59" s="445"/>
      <c r="J59" s="472"/>
      <c r="K59" s="840" t="s">
        <v>319</v>
      </c>
      <c r="L59" s="887"/>
      <c r="M59" s="1085"/>
      <c r="N59" s="1086"/>
      <c r="O59" s="1096"/>
      <c r="P59" s="445"/>
      <c r="Q59" s="482" t="s">
        <v>327</v>
      </c>
      <c r="AE59" s="445"/>
    </row>
    <row r="60" spans="1:31" ht="12" customHeight="1">
      <c r="A60" s="445"/>
      <c r="B60" s="858"/>
      <c r="C60" s="1028"/>
      <c r="D60" s="859"/>
      <c r="E60" s="1092"/>
      <c r="F60" s="1093"/>
      <c r="G60" s="1033"/>
      <c r="H60" s="1034"/>
      <c r="I60" s="445"/>
      <c r="J60" s="472"/>
      <c r="K60" s="858"/>
      <c r="L60" s="889"/>
      <c r="M60" s="1087"/>
      <c r="N60" s="1088"/>
      <c r="O60" s="1097"/>
      <c r="P60" s="445"/>
      <c r="Q60" s="482" t="s">
        <v>328</v>
      </c>
      <c r="AE60" s="445"/>
    </row>
    <row r="61" spans="1:31" ht="12" customHeight="1">
      <c r="A61" s="445"/>
      <c r="B61" s="858"/>
      <c r="C61" s="1028"/>
      <c r="D61" s="859"/>
      <c r="E61" s="1094"/>
      <c r="F61" s="1095"/>
      <c r="G61" s="850"/>
      <c r="H61" s="851"/>
      <c r="I61" s="445"/>
      <c r="J61" s="472"/>
      <c r="K61" s="848"/>
      <c r="L61" s="912"/>
      <c r="M61" s="1089"/>
      <c r="N61" s="1090"/>
      <c r="O61" s="1098"/>
      <c r="P61" s="445"/>
      <c r="Q61" s="482" t="s">
        <v>329</v>
      </c>
      <c r="AD61" s="481"/>
      <c r="AE61" s="445"/>
    </row>
    <row r="62" spans="1:31" ht="12" customHeight="1">
      <c r="A62" s="445"/>
      <c r="B62" s="472"/>
      <c r="C62" s="840" t="s">
        <v>317</v>
      </c>
      <c r="D62" s="887"/>
      <c r="E62" s="1083" t="str">
        <f>工事情報入力!I52</f>
        <v/>
      </c>
      <c r="F62" s="1057"/>
      <c r="G62" s="1057"/>
      <c r="H62" s="1058"/>
      <c r="I62" s="445"/>
      <c r="J62" s="472"/>
      <c r="K62" s="840" t="s">
        <v>18</v>
      </c>
      <c r="L62" s="887"/>
      <c r="M62" s="1085"/>
      <c r="N62" s="1086"/>
      <c r="O62" s="1096"/>
      <c r="P62" s="445"/>
      <c r="Q62" s="482" t="s">
        <v>330</v>
      </c>
      <c r="AC62" s="481"/>
      <c r="AD62" s="445"/>
      <c r="AE62" s="445"/>
    </row>
    <row r="63" spans="1:31" ht="12" customHeight="1">
      <c r="A63" s="445"/>
      <c r="B63" s="472"/>
      <c r="C63" s="858"/>
      <c r="D63" s="889"/>
      <c r="E63" s="1059"/>
      <c r="F63" s="1060"/>
      <c r="G63" s="1060"/>
      <c r="H63" s="1061"/>
      <c r="I63" s="445"/>
      <c r="J63" s="472"/>
      <c r="K63" s="858"/>
      <c r="L63" s="889"/>
      <c r="M63" s="1087"/>
      <c r="N63" s="1088"/>
      <c r="O63" s="1097"/>
      <c r="P63" s="445"/>
      <c r="AC63" s="445"/>
      <c r="AD63" s="445"/>
      <c r="AE63" s="445"/>
    </row>
    <row r="64" spans="1:31" ht="12" customHeight="1">
      <c r="A64" s="445"/>
      <c r="B64" s="473"/>
      <c r="C64" s="861"/>
      <c r="D64" s="891"/>
      <c r="E64" s="1062"/>
      <c r="F64" s="1063"/>
      <c r="G64" s="1063"/>
      <c r="H64" s="1064"/>
      <c r="I64" s="445"/>
      <c r="J64" s="473"/>
      <c r="K64" s="861"/>
      <c r="L64" s="891"/>
      <c r="M64" s="1099"/>
      <c r="N64" s="1100"/>
      <c r="O64" s="1101"/>
      <c r="P64" s="445"/>
      <c r="Q64" s="1084" t="s">
        <v>331</v>
      </c>
      <c r="R64" s="1084"/>
      <c r="S64" s="1084"/>
      <c r="T64" s="1084"/>
      <c r="U64" s="1084"/>
      <c r="V64" s="1084"/>
      <c r="W64" s="1084"/>
      <c r="X64" s="482"/>
      <c r="Y64" s="481"/>
      <c r="Z64" s="481"/>
      <c r="AA64" s="481"/>
      <c r="AB64" s="481"/>
      <c r="AC64" s="481"/>
      <c r="AD64" s="445"/>
      <c r="AE64" s="445"/>
    </row>
    <row r="65" spans="1:31" ht="12" customHeight="1">
      <c r="A65" s="445"/>
      <c r="B65" s="445"/>
      <c r="C65" s="461"/>
      <c r="D65" s="461"/>
      <c r="E65" s="483"/>
      <c r="F65" s="483"/>
      <c r="G65" s="483"/>
      <c r="H65" s="483"/>
      <c r="I65" s="445"/>
      <c r="J65" s="445"/>
      <c r="K65" s="461"/>
      <c r="L65" s="461"/>
      <c r="M65" s="462"/>
      <c r="N65" s="462"/>
      <c r="O65" s="462"/>
      <c r="P65" s="445"/>
      <c r="Q65" s="1084"/>
      <c r="R65" s="1084"/>
      <c r="S65" s="1084"/>
      <c r="T65" s="1084"/>
      <c r="U65" s="1084"/>
      <c r="V65" s="1084"/>
      <c r="W65" s="1084"/>
      <c r="X65" s="481"/>
      <c r="Y65" s="481"/>
      <c r="Z65" s="481"/>
      <c r="AA65" s="481"/>
      <c r="AB65" s="481"/>
      <c r="AC65" s="481"/>
      <c r="AD65" s="445"/>
      <c r="AE65" s="445"/>
    </row>
    <row r="66" spans="1:31" ht="12" customHeight="1">
      <c r="A66" s="445"/>
      <c r="B66" s="962" t="s">
        <v>321</v>
      </c>
      <c r="C66" s="860"/>
      <c r="D66" s="887"/>
      <c r="E66" s="1085" t="s">
        <v>362</v>
      </c>
      <c r="F66" s="1086"/>
      <c r="G66" s="1086"/>
      <c r="H66" s="1086"/>
      <c r="I66" s="907" t="s">
        <v>322</v>
      </c>
      <c r="J66" s="907"/>
      <c r="K66" s="907"/>
      <c r="L66" s="907"/>
      <c r="M66" s="1091" t="s">
        <v>362</v>
      </c>
      <c r="N66" s="1091"/>
      <c r="O66" s="1091"/>
      <c r="P66" s="445"/>
      <c r="Q66" s="482" t="s">
        <v>332</v>
      </c>
      <c r="R66" s="481"/>
      <c r="S66" s="481"/>
      <c r="T66" s="481"/>
      <c r="U66" s="481"/>
      <c r="V66" s="481"/>
      <c r="W66" s="481"/>
      <c r="X66" s="481"/>
      <c r="Y66" s="481"/>
      <c r="Z66" s="481"/>
      <c r="AA66" s="481"/>
      <c r="AB66" s="481"/>
      <c r="AC66" s="481"/>
      <c r="AD66" s="445"/>
      <c r="AE66" s="445"/>
    </row>
    <row r="67" spans="1:31" ht="12" customHeight="1">
      <c r="A67" s="445"/>
      <c r="B67" s="858"/>
      <c r="C67" s="1028"/>
      <c r="D67" s="889"/>
      <c r="E67" s="1087"/>
      <c r="F67" s="1088"/>
      <c r="G67" s="1088"/>
      <c r="H67" s="1088"/>
      <c r="I67" s="907"/>
      <c r="J67" s="907"/>
      <c r="K67" s="907"/>
      <c r="L67" s="907"/>
      <c r="M67" s="1091"/>
      <c r="N67" s="1091"/>
      <c r="O67" s="1091"/>
      <c r="P67" s="445"/>
      <c r="Q67" s="481" t="s">
        <v>333</v>
      </c>
      <c r="R67" s="481"/>
      <c r="S67" s="481"/>
      <c r="T67" s="481"/>
      <c r="U67" s="481"/>
      <c r="V67" s="481"/>
      <c r="X67" s="481"/>
      <c r="Y67" s="481"/>
      <c r="Z67" s="481"/>
      <c r="AA67" s="481"/>
      <c r="AB67" s="481"/>
      <c r="AC67" s="481"/>
      <c r="AD67" s="445"/>
      <c r="AE67" s="445"/>
    </row>
    <row r="68" spans="1:31" ht="12" customHeight="1">
      <c r="A68" s="445"/>
      <c r="B68" s="848"/>
      <c r="C68" s="911"/>
      <c r="D68" s="912"/>
      <c r="E68" s="1089"/>
      <c r="F68" s="1090"/>
      <c r="G68" s="1090"/>
      <c r="H68" s="1090"/>
      <c r="I68" s="907"/>
      <c r="J68" s="907"/>
      <c r="K68" s="907"/>
      <c r="L68" s="907"/>
      <c r="M68" s="1091"/>
      <c r="N68" s="1091"/>
      <c r="O68" s="1091"/>
      <c r="P68" s="445"/>
      <c r="Q68" s="482" t="s">
        <v>334</v>
      </c>
      <c r="R68" s="481"/>
      <c r="S68" s="481"/>
      <c r="T68" s="481"/>
      <c r="U68" s="481"/>
      <c r="V68" s="481"/>
      <c r="W68" s="481"/>
      <c r="X68" s="481"/>
      <c r="Y68" s="481"/>
      <c r="Z68" s="481"/>
      <c r="AA68" s="481"/>
      <c r="AB68" s="481"/>
      <c r="AC68" s="445"/>
      <c r="AD68" s="445"/>
      <c r="AE68" s="445"/>
    </row>
    <row r="69" spans="1:31" ht="12" customHeight="1">
      <c r="A69" s="445"/>
      <c r="B69" s="484"/>
      <c r="C69" s="484"/>
      <c r="D69" s="484"/>
      <c r="E69" s="485"/>
      <c r="F69" s="485"/>
      <c r="G69" s="485"/>
      <c r="H69" s="485"/>
      <c r="I69" s="475"/>
      <c r="J69" s="475"/>
      <c r="K69" s="475"/>
      <c r="L69" s="475"/>
      <c r="M69" s="476"/>
      <c r="N69" s="476"/>
      <c r="O69" s="476"/>
      <c r="P69" s="445"/>
      <c r="Q69" s="481" t="s">
        <v>126</v>
      </c>
      <c r="R69" s="481"/>
      <c r="S69" s="481"/>
      <c r="T69" s="481"/>
      <c r="U69" s="481"/>
      <c r="V69" s="481"/>
      <c r="W69" s="481"/>
      <c r="X69" s="481"/>
      <c r="Y69" s="481"/>
      <c r="Z69" s="481"/>
      <c r="AA69" s="481"/>
      <c r="AB69" s="481"/>
      <c r="AC69" s="445"/>
      <c r="AD69" s="445"/>
      <c r="AE69" s="445"/>
    </row>
    <row r="70" spans="1:31" ht="12" customHeight="1">
      <c r="A70" s="445"/>
      <c r="B70" s="482" t="s">
        <v>335</v>
      </c>
      <c r="C70" s="481"/>
      <c r="D70" s="482" t="s">
        <v>336</v>
      </c>
      <c r="E70" s="481"/>
      <c r="F70" s="483"/>
      <c r="G70" s="483"/>
      <c r="H70" s="483"/>
      <c r="I70" s="445"/>
      <c r="J70" s="445"/>
      <c r="K70" s="461"/>
      <c r="L70" s="461"/>
      <c r="M70" s="462"/>
      <c r="N70" s="462"/>
      <c r="O70" s="462"/>
      <c r="P70" s="445"/>
      <c r="Q70" s="481" t="s">
        <v>337</v>
      </c>
      <c r="R70" s="481"/>
      <c r="S70" s="481"/>
      <c r="T70" s="481"/>
      <c r="U70" s="481"/>
      <c r="V70" s="481"/>
      <c r="W70" s="481"/>
      <c r="X70" s="481"/>
      <c r="Y70" s="481"/>
      <c r="Z70" s="481"/>
      <c r="AA70" s="481"/>
      <c r="AB70" s="481"/>
      <c r="AC70" s="445"/>
      <c r="AD70" s="445"/>
      <c r="AE70" s="445"/>
    </row>
    <row r="71" spans="1:31" ht="12" customHeight="1">
      <c r="A71" s="445"/>
      <c r="B71" s="481"/>
      <c r="C71" s="481"/>
      <c r="D71" s="482" t="s">
        <v>338</v>
      </c>
      <c r="E71" s="481"/>
      <c r="F71" s="483"/>
      <c r="G71" s="483"/>
      <c r="H71" s="483"/>
      <c r="I71" s="445"/>
      <c r="J71" s="445"/>
      <c r="K71" s="461"/>
      <c r="L71" s="461"/>
      <c r="M71" s="462"/>
      <c r="N71" s="462"/>
      <c r="O71" s="462"/>
      <c r="P71" s="445"/>
      <c r="Q71" s="481" t="s">
        <v>339</v>
      </c>
      <c r="R71" s="481"/>
      <c r="S71" s="481"/>
      <c r="T71" s="481"/>
      <c r="U71" s="481"/>
      <c r="V71" s="481"/>
      <c r="W71" s="481" t="s">
        <v>340</v>
      </c>
      <c r="X71" s="481"/>
      <c r="Y71" s="481"/>
      <c r="Z71" s="481"/>
      <c r="AA71" s="481"/>
      <c r="AB71" s="481"/>
      <c r="AC71" s="481"/>
      <c r="AD71" s="445"/>
      <c r="AE71" s="445"/>
    </row>
    <row r="72" spans="1:31" ht="12" customHeight="1">
      <c r="A72" s="445"/>
      <c r="B72" s="481"/>
      <c r="C72" s="481"/>
      <c r="D72" s="481" t="s">
        <v>341</v>
      </c>
      <c r="E72" s="481"/>
      <c r="F72" s="481"/>
      <c r="G72" s="481"/>
      <c r="H72" s="481"/>
      <c r="I72" s="481"/>
      <c r="J72" s="481"/>
      <c r="K72" s="481"/>
      <c r="L72" s="481"/>
      <c r="M72" s="481"/>
      <c r="N72" s="481"/>
      <c r="O72" s="462"/>
      <c r="P72" s="445"/>
      <c r="Q72" s="481" t="s">
        <v>342</v>
      </c>
      <c r="R72" s="481"/>
      <c r="S72" s="481"/>
      <c r="T72" s="481"/>
      <c r="U72" s="481"/>
      <c r="V72" s="481"/>
      <c r="W72" s="481" t="s">
        <v>343</v>
      </c>
      <c r="X72" s="481"/>
      <c r="Y72" s="481"/>
      <c r="Z72" s="481"/>
      <c r="AA72" s="481"/>
      <c r="AB72" s="481"/>
      <c r="AC72" s="481"/>
      <c r="AD72" s="445"/>
      <c r="AE72" s="445"/>
    </row>
    <row r="73" spans="1:31" ht="12" customHeight="1">
      <c r="A73" s="445"/>
      <c r="B73" s="481"/>
      <c r="C73" s="481"/>
      <c r="D73" s="481" t="s">
        <v>344</v>
      </c>
      <c r="E73" s="481"/>
      <c r="F73" s="481"/>
      <c r="G73" s="481"/>
      <c r="H73" s="481"/>
      <c r="I73" s="481"/>
      <c r="J73" s="481"/>
      <c r="K73" s="481"/>
      <c r="L73" s="481"/>
      <c r="M73" s="481"/>
      <c r="N73" s="481"/>
      <c r="O73" s="445"/>
      <c r="P73" s="445"/>
      <c r="Q73" s="481" t="s">
        <v>345</v>
      </c>
      <c r="R73" s="481"/>
      <c r="S73" s="481"/>
      <c r="T73" s="481"/>
      <c r="U73" s="481"/>
      <c r="V73" s="481"/>
      <c r="W73" s="481" t="s">
        <v>346</v>
      </c>
      <c r="X73" s="481"/>
      <c r="Y73" s="481"/>
      <c r="Z73" s="481"/>
      <c r="AA73" s="481"/>
      <c r="AB73" s="481"/>
      <c r="AC73" s="445"/>
      <c r="AD73" s="445"/>
      <c r="AE73" s="445"/>
    </row>
    <row r="74" spans="1:31" ht="12" customHeight="1">
      <c r="A74" s="445"/>
      <c r="B74" s="481"/>
      <c r="C74" s="481"/>
      <c r="D74" s="482" t="s">
        <v>347</v>
      </c>
      <c r="E74" s="481"/>
      <c r="F74" s="481"/>
      <c r="G74" s="481"/>
      <c r="H74" s="481"/>
      <c r="I74" s="481"/>
      <c r="J74" s="481"/>
      <c r="K74" s="481"/>
      <c r="L74" s="481"/>
      <c r="M74" s="481"/>
      <c r="N74" s="481"/>
      <c r="O74" s="481"/>
      <c r="P74" s="445"/>
      <c r="Q74" s="482" t="s">
        <v>348</v>
      </c>
      <c r="W74" s="481" t="s">
        <v>127</v>
      </c>
      <c r="X74" s="481"/>
      <c r="Y74" s="481"/>
      <c r="Z74" s="481"/>
      <c r="AA74" s="481"/>
      <c r="AB74" s="481"/>
      <c r="AC74" s="445"/>
      <c r="AD74" s="445"/>
      <c r="AE74" s="445"/>
    </row>
    <row r="75" spans="1:31" ht="12" customHeight="1">
      <c r="A75" s="445"/>
      <c r="D75" s="481" t="s">
        <v>349</v>
      </c>
      <c r="E75" s="481"/>
      <c r="F75" s="481"/>
      <c r="G75" s="481"/>
      <c r="H75" s="481"/>
      <c r="I75" s="481"/>
      <c r="J75" s="481"/>
      <c r="K75" s="481"/>
      <c r="L75" s="481"/>
      <c r="M75" s="481"/>
      <c r="N75" s="445"/>
      <c r="O75" s="481"/>
      <c r="P75" s="445"/>
      <c r="Q75" s="481" t="s">
        <v>350</v>
      </c>
      <c r="R75" s="481"/>
      <c r="S75" s="481"/>
      <c r="T75" s="481"/>
      <c r="U75" s="481"/>
      <c r="V75" s="481"/>
      <c r="W75" s="481" t="s">
        <v>351</v>
      </c>
      <c r="X75" s="481"/>
      <c r="Y75" s="481"/>
      <c r="Z75" s="481"/>
      <c r="AA75" s="481"/>
      <c r="AB75" s="481"/>
      <c r="AC75" s="445"/>
      <c r="AD75" s="445"/>
      <c r="AE75" s="445"/>
    </row>
    <row r="76" spans="1:31" ht="12" customHeight="1">
      <c r="A76" s="445"/>
      <c r="B76" s="481"/>
      <c r="C76" s="481"/>
      <c r="D76" s="482" t="s">
        <v>352</v>
      </c>
      <c r="E76" s="481"/>
      <c r="F76" s="481"/>
      <c r="G76" s="481"/>
      <c r="H76" s="481"/>
      <c r="O76" s="445"/>
      <c r="P76" s="445"/>
      <c r="Q76" s="481"/>
      <c r="R76" s="481"/>
      <c r="S76" s="481"/>
      <c r="T76" s="481"/>
      <c r="U76" s="481"/>
      <c r="V76" s="481"/>
      <c r="W76" s="481" t="s">
        <v>353</v>
      </c>
      <c r="X76" s="481"/>
      <c r="Y76" s="481"/>
      <c r="Z76" s="481"/>
      <c r="AA76" s="481"/>
      <c r="AB76" s="481"/>
      <c r="AC76" s="445"/>
      <c r="AD76" s="481"/>
      <c r="AE76" s="445"/>
    </row>
    <row r="77" spans="1:31" ht="12" customHeight="1">
      <c r="D77" s="481" t="s">
        <v>354</v>
      </c>
      <c r="Q77" s="486"/>
      <c r="R77" s="486"/>
      <c r="S77" s="486"/>
      <c r="T77" s="486"/>
      <c r="U77" s="486"/>
      <c r="V77" s="486"/>
      <c r="W77" s="481" t="s">
        <v>355</v>
      </c>
      <c r="X77" s="486"/>
      <c r="Y77" s="486"/>
      <c r="Z77" s="486"/>
      <c r="AA77" s="481"/>
      <c r="AB77" s="481"/>
      <c r="AC77" s="481"/>
      <c r="AD77" s="445"/>
    </row>
    <row r="78" spans="1:31" ht="12" customHeight="1">
      <c r="D78" s="482" t="s">
        <v>356</v>
      </c>
      <c r="Q78" s="486"/>
      <c r="R78" s="486"/>
      <c r="S78" s="486"/>
      <c r="T78" s="486"/>
      <c r="U78" s="486"/>
      <c r="V78" s="486"/>
      <c r="W78" s="481" t="s">
        <v>357</v>
      </c>
      <c r="X78" s="486"/>
      <c r="Y78" s="486"/>
      <c r="Z78" s="486"/>
      <c r="AA78" s="481"/>
      <c r="AB78" s="481"/>
      <c r="AC78" s="445"/>
      <c r="AD78" s="445"/>
    </row>
    <row r="79" spans="1:31" ht="12" customHeight="1">
      <c r="D79" s="482" t="s">
        <v>358</v>
      </c>
      <c r="Q79" s="482"/>
      <c r="R79" s="481"/>
      <c r="S79" s="481"/>
      <c r="T79" s="481"/>
      <c r="U79" s="481"/>
      <c r="V79" s="481"/>
      <c r="W79" s="481"/>
      <c r="X79" s="481"/>
      <c r="Y79" s="481"/>
      <c r="Z79" s="481"/>
      <c r="AA79" s="481"/>
      <c r="AB79" s="481"/>
      <c r="AC79" s="445"/>
      <c r="AD79" s="445"/>
    </row>
    <row r="80" spans="1:31" ht="12" customHeight="1">
      <c r="D80" s="482"/>
      <c r="Q80" s="481"/>
      <c r="R80" s="481"/>
      <c r="S80" s="481"/>
      <c r="T80" s="481"/>
      <c r="U80" s="481"/>
      <c r="V80" s="481"/>
      <c r="W80" s="481"/>
      <c r="X80" s="481"/>
      <c r="Y80" s="481"/>
      <c r="Z80" s="481"/>
      <c r="AA80" s="481"/>
      <c r="AB80" s="481"/>
      <c r="AC80" s="445"/>
      <c r="AD80" s="445"/>
    </row>
    <row r="81" spans="17:29" ht="12" customHeight="1">
      <c r="Q81" s="481"/>
      <c r="R81" s="481"/>
      <c r="S81" s="481"/>
      <c r="T81" s="481"/>
      <c r="U81" s="481"/>
      <c r="V81" s="481"/>
      <c r="W81" s="481"/>
      <c r="X81" s="481"/>
      <c r="Y81" s="481"/>
      <c r="Z81" s="481"/>
      <c r="AA81" s="481"/>
      <c r="AB81" s="481"/>
      <c r="AC81" s="481"/>
    </row>
    <row r="82" spans="17:29" ht="12" customHeight="1">
      <c r="Q82" s="481"/>
      <c r="R82" s="481"/>
      <c r="S82" s="481"/>
      <c r="T82" s="481"/>
      <c r="U82" s="481"/>
      <c r="V82" s="481"/>
      <c r="W82" s="481"/>
      <c r="X82" s="481"/>
      <c r="Y82" s="481"/>
      <c r="Z82" s="481"/>
      <c r="AA82" s="481"/>
      <c r="AB82" s="481"/>
    </row>
    <row r="83" spans="17:29" ht="12" customHeight="1">
      <c r="Q83" s="481"/>
      <c r="R83" s="481"/>
      <c r="S83" s="481"/>
      <c r="T83" s="481"/>
      <c r="U83" s="481"/>
      <c r="V83" s="481"/>
      <c r="W83" s="481"/>
      <c r="X83" s="481"/>
      <c r="Y83" s="481"/>
      <c r="Z83" s="481"/>
      <c r="AA83" s="481"/>
      <c r="AB83" s="481"/>
    </row>
  </sheetData>
  <sheetProtection algorithmName="SHA-512" hashValue="eH6FAPikSf+m2+GjRWYTEZQhW+bsHgb1koD6vIU5L13M7KZ8yDq8PO5vm6Ey9Kh/3HMdN/Hn9NRPvLfinbDT1g==" saltValue="mWNiginAUAJA568Bpn54Tw==" spinCount="100000" sheet="1" scenarios="1" formatCells="0"/>
  <mergeCells count="178">
    <mergeCell ref="B1:E2"/>
    <mergeCell ref="N1:O1"/>
    <mergeCell ref="Q1:T2"/>
    <mergeCell ref="Q3:R3"/>
    <mergeCell ref="S3:X3"/>
    <mergeCell ref="Y3:Z3"/>
    <mergeCell ref="AA3:AD3"/>
    <mergeCell ref="Q4:R4"/>
    <mergeCell ref="S4:AD4"/>
    <mergeCell ref="D5:H7"/>
    <mergeCell ref="Q5:R5"/>
    <mergeCell ref="Y5:AD5"/>
    <mergeCell ref="Q6:R6"/>
    <mergeCell ref="S6:AD7"/>
    <mergeCell ref="Q7:R7"/>
    <mergeCell ref="Q8:R8"/>
    <mergeCell ref="S8:AD8"/>
    <mergeCell ref="D9:G10"/>
    <mergeCell ref="J9:K10"/>
    <mergeCell ref="L9:O10"/>
    <mergeCell ref="Q9:R11"/>
    <mergeCell ref="S9:X9"/>
    <mergeCell ref="Y9:Z11"/>
    <mergeCell ref="AA9:AD11"/>
    <mergeCell ref="S10:X10"/>
    <mergeCell ref="L11:O11"/>
    <mergeCell ref="S11:X11"/>
    <mergeCell ref="B12:C15"/>
    <mergeCell ref="D12:H15"/>
    <mergeCell ref="L12:O12"/>
    <mergeCell ref="L13:O13"/>
    <mergeCell ref="Q13:R13"/>
    <mergeCell ref="S13:U14"/>
    <mergeCell ref="V13:AA14"/>
    <mergeCell ref="AB13:AD14"/>
    <mergeCell ref="L14:O14"/>
    <mergeCell ref="Q14:R14"/>
    <mergeCell ref="J15:K17"/>
    <mergeCell ref="L15:O17"/>
    <mergeCell ref="Q15:R15"/>
    <mergeCell ref="S15:U17"/>
    <mergeCell ref="V15:AA17"/>
    <mergeCell ref="AB15:AD17"/>
    <mergeCell ref="S18:U20"/>
    <mergeCell ref="V18:AA20"/>
    <mergeCell ref="AB18:AD20"/>
    <mergeCell ref="B19:E20"/>
    <mergeCell ref="Q19:R19"/>
    <mergeCell ref="Q20:R20"/>
    <mergeCell ref="B16:C18"/>
    <mergeCell ref="D16:H18"/>
    <mergeCell ref="Q16:R16"/>
    <mergeCell ref="Q17:R17"/>
    <mergeCell ref="L18:N18"/>
    <mergeCell ref="Q18:R18"/>
    <mergeCell ref="B21:C21"/>
    <mergeCell ref="D21:O22"/>
    <mergeCell ref="B22:C22"/>
    <mergeCell ref="Q22:R30"/>
    <mergeCell ref="S22:S26"/>
    <mergeCell ref="T22:W23"/>
    <mergeCell ref="B28:C28"/>
    <mergeCell ref="M28:O29"/>
    <mergeCell ref="B29:C29"/>
    <mergeCell ref="T29:V30"/>
    <mergeCell ref="S27:S30"/>
    <mergeCell ref="T27:V28"/>
    <mergeCell ref="W27:Z28"/>
    <mergeCell ref="X22:AA23"/>
    <mergeCell ref="AA27:AB28"/>
    <mergeCell ref="AB22:AD23"/>
    <mergeCell ref="B23:C23"/>
    <mergeCell ref="D23:O23"/>
    <mergeCell ref="B24:C26"/>
    <mergeCell ref="D24:I24"/>
    <mergeCell ref="J24:K26"/>
    <mergeCell ref="L24:O26"/>
    <mergeCell ref="T24:W26"/>
    <mergeCell ref="X24:AA26"/>
    <mergeCell ref="AB24:AD26"/>
    <mergeCell ref="D25:I25"/>
    <mergeCell ref="D26:I26"/>
    <mergeCell ref="AC27:AD28"/>
    <mergeCell ref="D28:F29"/>
    <mergeCell ref="G28:L29"/>
    <mergeCell ref="W29:Z30"/>
    <mergeCell ref="AA29:AB30"/>
    <mergeCell ref="AC29:AD30"/>
    <mergeCell ref="B30:C30"/>
    <mergeCell ref="D30:F32"/>
    <mergeCell ref="G30:L32"/>
    <mergeCell ref="M30:O32"/>
    <mergeCell ref="B31:C31"/>
    <mergeCell ref="B32:C32"/>
    <mergeCell ref="Q32:S34"/>
    <mergeCell ref="T32:W34"/>
    <mergeCell ref="Y32:AA34"/>
    <mergeCell ref="AB32:AD34"/>
    <mergeCell ref="B33:C33"/>
    <mergeCell ref="D33:F35"/>
    <mergeCell ref="G33:L35"/>
    <mergeCell ref="M33:O35"/>
    <mergeCell ref="B34:C34"/>
    <mergeCell ref="B35:C35"/>
    <mergeCell ref="R35:S35"/>
    <mergeCell ref="T35:W37"/>
    <mergeCell ref="Y35:AA37"/>
    <mergeCell ref="AB35:AD37"/>
    <mergeCell ref="R36:S36"/>
    <mergeCell ref="B37:C45"/>
    <mergeCell ref="D37:D41"/>
    <mergeCell ref="E37:H38"/>
    <mergeCell ref="I37:L38"/>
    <mergeCell ref="M37:O38"/>
    <mergeCell ref="R37:S37"/>
    <mergeCell ref="Q38:S40"/>
    <mergeCell ref="T38:U40"/>
    <mergeCell ref="V38:W40"/>
    <mergeCell ref="Y38:AA40"/>
    <mergeCell ref="AB38:AD40"/>
    <mergeCell ref="E39:H41"/>
    <mergeCell ref="I39:L41"/>
    <mergeCell ref="M39:O41"/>
    <mergeCell ref="R41:S43"/>
    <mergeCell ref="T41:W43"/>
    <mergeCell ref="Y41:AA43"/>
    <mergeCell ref="AB41:AD43"/>
    <mergeCell ref="D42:D45"/>
    <mergeCell ref="E42:G43"/>
    <mergeCell ref="H42:K43"/>
    <mergeCell ref="L42:M43"/>
    <mergeCell ref="N42:O43"/>
    <mergeCell ref="E44:G45"/>
    <mergeCell ref="H44:K45"/>
    <mergeCell ref="L44:M45"/>
    <mergeCell ref="C50:D50"/>
    <mergeCell ref="E50:H52"/>
    <mergeCell ref="J50:L52"/>
    <mergeCell ref="M50:O52"/>
    <mergeCell ref="C51:D51"/>
    <mergeCell ref="N44:O45"/>
    <mergeCell ref="Z44:AA46"/>
    <mergeCell ref="AB44:AD46"/>
    <mergeCell ref="B47:D49"/>
    <mergeCell ref="E47:H49"/>
    <mergeCell ref="J47:L49"/>
    <mergeCell ref="M47:O49"/>
    <mergeCell ref="Z47:AA49"/>
    <mergeCell ref="AB47:AD49"/>
    <mergeCell ref="C56:D56"/>
    <mergeCell ref="E56:H58"/>
    <mergeCell ref="J56:L58"/>
    <mergeCell ref="M56:O58"/>
    <mergeCell ref="C57:D57"/>
    <mergeCell ref="C58:D58"/>
    <mergeCell ref="T51:W53"/>
    <mergeCell ref="X51:AA53"/>
    <mergeCell ref="AB51:AD53"/>
    <mergeCell ref="C52:D52"/>
    <mergeCell ref="B53:D55"/>
    <mergeCell ref="E53:H55"/>
    <mergeCell ref="J53:L55"/>
    <mergeCell ref="M53:O55"/>
    <mergeCell ref="Q51:S53"/>
    <mergeCell ref="Q64:W65"/>
    <mergeCell ref="B66:D68"/>
    <mergeCell ref="E66:H68"/>
    <mergeCell ref="I66:L68"/>
    <mergeCell ref="M66:O68"/>
    <mergeCell ref="B59:D61"/>
    <mergeCell ref="E59:F61"/>
    <mergeCell ref="G59:H61"/>
    <mergeCell ref="K59:L61"/>
    <mergeCell ref="M59:O61"/>
    <mergeCell ref="C62:D64"/>
    <mergeCell ref="E62:H64"/>
    <mergeCell ref="K62:L64"/>
    <mergeCell ref="M62:O64"/>
  </mergeCells>
  <phoneticPr fontId="3"/>
  <dataValidations count="3">
    <dataValidation type="list" allowBlank="1" sqref="E66:H68 M66:O68" xr:uid="{A0C8C47F-408A-4D36-8322-7DDE965E0B60}">
      <formula1>"有　・　無,有,無"</formula1>
    </dataValidation>
    <dataValidation type="list" allowBlank="1" sqref="T38:U40 E59:F61" xr:uid="{A1B4DA2E-9D60-4B2B-B193-5CE23BD8F23F}">
      <formula1>"非専任,専任"</formula1>
    </dataValidation>
    <dataValidation type="list" allowBlank="1" showInputMessage="1" showErrorMessage="1" sqref="T51:W53 AB51:AD53" xr:uid="{1F5A9E12-E7BC-4D97-9D39-4C78377506FA}">
      <formula1>"有　・　無,有,無"</formula1>
    </dataValidation>
  </dataValidations>
  <printOptions horizontalCentered="1" verticalCentered="1"/>
  <pageMargins left="0.62992125984251968" right="0.39370078740157483" top="0.39370078740157483" bottom="0.39370078740157483" header="0.51181102362204722" footer="0.51181102362204722"/>
  <pageSetup paperSize="8" scale="75" orientation="landscape" blackAndWhite="1"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AEAED-D59D-4DE2-BCE5-F9ADBE4E4B9A}">
  <sheetPr>
    <pageSetUpPr fitToPage="1"/>
  </sheetPr>
  <dimension ref="A1:AE83"/>
  <sheetViews>
    <sheetView showGridLines="0" showZeros="0" view="pageBreakPreview" zoomScale="60" zoomScaleNormal="70" workbookViewId="0">
      <selection activeCell="E50" sqref="E50:H52"/>
    </sheetView>
  </sheetViews>
  <sheetFormatPr defaultColWidth="9" defaultRowHeight="14"/>
  <cols>
    <col min="1" max="1" width="4" style="446" customWidth="1" collapsed="1"/>
    <col min="2" max="2" width="3.75" style="446" customWidth="1" collapsed="1"/>
    <col min="3" max="3" width="9.58203125" style="446" customWidth="1" collapsed="1"/>
    <col min="4" max="4" width="11.08203125" style="446" customWidth="1" collapsed="1"/>
    <col min="5" max="5" width="8" style="446" customWidth="1" collapsed="1"/>
    <col min="6" max="6" width="4.08203125" style="446" customWidth="1" collapsed="1"/>
    <col min="7" max="7" width="7.5" style="446" customWidth="1" collapsed="1"/>
    <col min="8" max="8" width="9.08203125" style="446" customWidth="1" collapsed="1"/>
    <col min="9" max="9" width="2.25" style="446" customWidth="1" collapsed="1"/>
    <col min="10" max="10" width="4.25" style="446" customWidth="1" collapsed="1"/>
    <col min="11" max="11" width="5.5" style="446" customWidth="1" collapsed="1"/>
    <col min="12" max="12" width="12" style="446" customWidth="1" collapsed="1"/>
    <col min="13" max="13" width="10.58203125" style="446" customWidth="1" collapsed="1"/>
    <col min="14" max="14" width="6.08203125" style="446" customWidth="1" collapsed="1"/>
    <col min="15" max="15" width="10.25" style="446" customWidth="1" collapsed="1"/>
    <col min="16" max="16" width="12.08203125" style="446" customWidth="1" collapsed="1"/>
    <col min="17" max="17" width="4.08203125" style="446" customWidth="1" collapsed="1"/>
    <col min="18" max="18" width="8.58203125" style="446" customWidth="1" collapsed="1"/>
    <col min="19" max="19" width="11.08203125" style="446" customWidth="1" collapsed="1"/>
    <col min="20" max="20" width="7.5" style="446" customWidth="1" collapsed="1"/>
    <col min="21" max="21" width="4.5" style="446" customWidth="1" collapsed="1"/>
    <col min="22" max="22" width="7.5" style="446" customWidth="1" collapsed="1"/>
    <col min="23" max="23" width="11.25" style="446" customWidth="1" collapsed="1"/>
    <col min="24" max="24" width="2.25" style="446" customWidth="1" collapsed="1"/>
    <col min="25" max="25" width="3.75" style="446" customWidth="1" collapsed="1"/>
    <col min="26" max="26" width="4.25" style="446" customWidth="1" collapsed="1"/>
    <col min="27" max="27" width="11.08203125" style="446" customWidth="1" collapsed="1"/>
    <col min="28" max="28" width="8.58203125" style="446" customWidth="1" collapsed="1"/>
    <col min="29" max="29" width="7.58203125" style="446" customWidth="1" collapsed="1"/>
    <col min="30" max="30" width="11.75" style="446" customWidth="1" collapsed="1"/>
    <col min="31" max="256" width="9" style="446" collapsed="1"/>
    <col min="257" max="257" width="4" style="446" customWidth="1" collapsed="1"/>
    <col min="258" max="258" width="3.75" style="446" customWidth="1" collapsed="1"/>
    <col min="259" max="259" width="9.58203125" style="446" customWidth="1" collapsed="1"/>
    <col min="260" max="260" width="11.08203125" style="446" customWidth="1" collapsed="1"/>
    <col min="261" max="261" width="8" style="446" customWidth="1" collapsed="1"/>
    <col min="262" max="262" width="4.08203125" style="446" customWidth="1" collapsed="1"/>
    <col min="263" max="263" width="7.5" style="446" customWidth="1" collapsed="1"/>
    <col min="264" max="264" width="9.08203125" style="446" customWidth="1" collapsed="1"/>
    <col min="265" max="265" width="2" style="446" customWidth="1" collapsed="1"/>
    <col min="266" max="266" width="4.58203125" style="446" customWidth="1" collapsed="1"/>
    <col min="267" max="267" width="5.5" style="446" customWidth="1" collapsed="1"/>
    <col min="268" max="268" width="12" style="446" customWidth="1" collapsed="1"/>
    <col min="269" max="269" width="8" style="446" customWidth="1" collapsed="1"/>
    <col min="270" max="270" width="9" style="446" collapsed="1"/>
    <col min="271" max="271" width="10.25" style="446" customWidth="1" collapsed="1"/>
    <col min="272" max="272" width="12.08203125" style="446" customWidth="1" collapsed="1"/>
    <col min="273" max="273" width="4.08203125" style="446" customWidth="1" collapsed="1"/>
    <col min="274" max="274" width="8.58203125" style="446" customWidth="1" collapsed="1"/>
    <col min="275" max="275" width="11.08203125" style="446" customWidth="1" collapsed="1"/>
    <col min="276" max="276" width="7.5" style="446" customWidth="1" collapsed="1"/>
    <col min="277" max="277" width="4.5" style="446" customWidth="1" collapsed="1"/>
    <col min="278" max="278" width="7.5" style="446" customWidth="1" collapsed="1"/>
    <col min="279" max="279" width="11.25" style="446" customWidth="1" collapsed="1"/>
    <col min="280" max="280" width="2.25" style="446" customWidth="1" collapsed="1"/>
    <col min="281" max="281" width="3.75" style="446" customWidth="1" collapsed="1"/>
    <col min="282" max="282" width="4.25" style="446" customWidth="1" collapsed="1"/>
    <col min="283" max="283" width="11.08203125" style="446" customWidth="1" collapsed="1"/>
    <col min="284" max="284" width="8.58203125" style="446" customWidth="1" collapsed="1"/>
    <col min="285" max="285" width="7.58203125" style="446" customWidth="1" collapsed="1"/>
    <col min="286" max="286" width="11.75" style="446" customWidth="1" collapsed="1"/>
    <col min="287" max="512" width="9" style="446" collapsed="1"/>
    <col min="513" max="513" width="4" style="446" customWidth="1" collapsed="1"/>
    <col min="514" max="514" width="3.75" style="446" customWidth="1" collapsed="1"/>
    <col min="515" max="515" width="9.58203125" style="446" customWidth="1" collapsed="1"/>
    <col min="516" max="516" width="11.08203125" style="446" customWidth="1" collapsed="1"/>
    <col min="517" max="517" width="8" style="446" customWidth="1" collapsed="1"/>
    <col min="518" max="518" width="4.08203125" style="446" customWidth="1" collapsed="1"/>
    <col min="519" max="519" width="7.5" style="446" customWidth="1" collapsed="1"/>
    <col min="520" max="520" width="9.08203125" style="446" customWidth="1" collapsed="1"/>
    <col min="521" max="521" width="2" style="446" customWidth="1" collapsed="1"/>
    <col min="522" max="522" width="4.58203125" style="446" customWidth="1" collapsed="1"/>
    <col min="523" max="523" width="5.5" style="446" customWidth="1" collapsed="1"/>
    <col min="524" max="524" width="12" style="446" customWidth="1" collapsed="1"/>
    <col min="525" max="525" width="8" style="446" customWidth="1" collapsed="1"/>
    <col min="526" max="526" width="9" style="446" collapsed="1"/>
    <col min="527" max="527" width="10.25" style="446" customWidth="1" collapsed="1"/>
    <col min="528" max="528" width="12.08203125" style="446" customWidth="1" collapsed="1"/>
    <col min="529" max="529" width="4.08203125" style="446" customWidth="1" collapsed="1"/>
    <col min="530" max="530" width="8.58203125" style="446" customWidth="1" collapsed="1"/>
    <col min="531" max="531" width="11.08203125" style="446" customWidth="1" collapsed="1"/>
    <col min="532" max="532" width="7.5" style="446" customWidth="1" collapsed="1"/>
    <col min="533" max="533" width="4.5" style="446" customWidth="1" collapsed="1"/>
    <col min="534" max="534" width="7.5" style="446" customWidth="1" collapsed="1"/>
    <col min="535" max="535" width="11.25" style="446" customWidth="1" collapsed="1"/>
    <col min="536" max="536" width="2.25" style="446" customWidth="1" collapsed="1"/>
    <col min="537" max="537" width="3.75" style="446" customWidth="1" collapsed="1"/>
    <col min="538" max="538" width="4.25" style="446" customWidth="1" collapsed="1"/>
    <col min="539" max="539" width="11.08203125" style="446" customWidth="1" collapsed="1"/>
    <col min="540" max="540" width="8.58203125" style="446" customWidth="1" collapsed="1"/>
    <col min="541" max="541" width="7.58203125" style="446" customWidth="1" collapsed="1"/>
    <col min="542" max="542" width="11.75" style="446" customWidth="1" collapsed="1"/>
    <col min="543" max="768" width="9" style="446" collapsed="1"/>
    <col min="769" max="769" width="4" style="446" customWidth="1" collapsed="1"/>
    <col min="770" max="770" width="3.75" style="446" customWidth="1" collapsed="1"/>
    <col min="771" max="771" width="9.58203125" style="446" customWidth="1" collapsed="1"/>
    <col min="772" max="772" width="11.08203125" style="446" customWidth="1" collapsed="1"/>
    <col min="773" max="773" width="8" style="446" customWidth="1" collapsed="1"/>
    <col min="774" max="774" width="4.08203125" style="446" customWidth="1" collapsed="1"/>
    <col min="775" max="775" width="7.5" style="446" customWidth="1" collapsed="1"/>
    <col min="776" max="776" width="9.08203125" style="446" customWidth="1" collapsed="1"/>
    <col min="777" max="777" width="2" style="446" customWidth="1" collapsed="1"/>
    <col min="778" max="778" width="4.58203125" style="446" customWidth="1" collapsed="1"/>
    <col min="779" max="779" width="5.5" style="446" customWidth="1" collapsed="1"/>
    <col min="780" max="780" width="12" style="446" customWidth="1" collapsed="1"/>
    <col min="781" max="781" width="8" style="446" customWidth="1" collapsed="1"/>
    <col min="782" max="782" width="9" style="446" collapsed="1"/>
    <col min="783" max="783" width="10.25" style="446" customWidth="1" collapsed="1"/>
    <col min="784" max="784" width="12.08203125" style="446" customWidth="1" collapsed="1"/>
    <col min="785" max="785" width="4.08203125" style="446" customWidth="1" collapsed="1"/>
    <col min="786" max="786" width="8.58203125" style="446" customWidth="1" collapsed="1"/>
    <col min="787" max="787" width="11.08203125" style="446" customWidth="1" collapsed="1"/>
    <col min="788" max="788" width="7.5" style="446" customWidth="1" collapsed="1"/>
    <col min="789" max="789" width="4.5" style="446" customWidth="1" collapsed="1"/>
    <col min="790" max="790" width="7.5" style="446" customWidth="1" collapsed="1"/>
    <col min="791" max="791" width="11.25" style="446" customWidth="1" collapsed="1"/>
    <col min="792" max="792" width="2.25" style="446" customWidth="1" collapsed="1"/>
    <col min="793" max="793" width="3.75" style="446" customWidth="1" collapsed="1"/>
    <col min="794" max="794" width="4.25" style="446" customWidth="1" collapsed="1"/>
    <col min="795" max="795" width="11.08203125" style="446" customWidth="1" collapsed="1"/>
    <col min="796" max="796" width="8.58203125" style="446" customWidth="1" collapsed="1"/>
    <col min="797" max="797" width="7.58203125" style="446" customWidth="1" collapsed="1"/>
    <col min="798" max="798" width="11.75" style="446" customWidth="1" collapsed="1"/>
    <col min="799" max="1024" width="9" style="446" collapsed="1"/>
    <col min="1025" max="1025" width="4" style="446" customWidth="1" collapsed="1"/>
    <col min="1026" max="1026" width="3.75" style="446" customWidth="1" collapsed="1"/>
    <col min="1027" max="1027" width="9.58203125" style="446" customWidth="1" collapsed="1"/>
    <col min="1028" max="1028" width="11.08203125" style="446" customWidth="1" collapsed="1"/>
    <col min="1029" max="1029" width="8" style="446" customWidth="1" collapsed="1"/>
    <col min="1030" max="1030" width="4.08203125" style="446" customWidth="1" collapsed="1"/>
    <col min="1031" max="1031" width="7.5" style="446" customWidth="1" collapsed="1"/>
    <col min="1032" max="1032" width="9.08203125" style="446" customWidth="1" collapsed="1"/>
    <col min="1033" max="1033" width="2" style="446" customWidth="1" collapsed="1"/>
    <col min="1034" max="1034" width="4.58203125" style="446" customWidth="1" collapsed="1"/>
    <col min="1035" max="1035" width="5.5" style="446" customWidth="1" collapsed="1"/>
    <col min="1036" max="1036" width="12" style="446" customWidth="1" collapsed="1"/>
    <col min="1037" max="1037" width="8" style="446" customWidth="1" collapsed="1"/>
    <col min="1038" max="1038" width="9" style="446" collapsed="1"/>
    <col min="1039" max="1039" width="10.25" style="446" customWidth="1" collapsed="1"/>
    <col min="1040" max="1040" width="12.08203125" style="446" customWidth="1" collapsed="1"/>
    <col min="1041" max="1041" width="4.08203125" style="446" customWidth="1" collapsed="1"/>
    <col min="1042" max="1042" width="8.58203125" style="446" customWidth="1" collapsed="1"/>
    <col min="1043" max="1043" width="11.08203125" style="446" customWidth="1" collapsed="1"/>
    <col min="1044" max="1044" width="7.5" style="446" customWidth="1" collapsed="1"/>
    <col min="1045" max="1045" width="4.5" style="446" customWidth="1" collapsed="1"/>
    <col min="1046" max="1046" width="7.5" style="446" customWidth="1" collapsed="1"/>
    <col min="1047" max="1047" width="11.25" style="446" customWidth="1" collapsed="1"/>
    <col min="1048" max="1048" width="2.25" style="446" customWidth="1" collapsed="1"/>
    <col min="1049" max="1049" width="3.75" style="446" customWidth="1" collapsed="1"/>
    <col min="1050" max="1050" width="4.25" style="446" customWidth="1" collapsed="1"/>
    <col min="1051" max="1051" width="11.08203125" style="446" customWidth="1" collapsed="1"/>
    <col min="1052" max="1052" width="8.58203125" style="446" customWidth="1" collapsed="1"/>
    <col min="1053" max="1053" width="7.58203125" style="446" customWidth="1" collapsed="1"/>
    <col min="1054" max="1054" width="11.75" style="446" customWidth="1" collapsed="1"/>
    <col min="1055" max="1280" width="9" style="446" collapsed="1"/>
    <col min="1281" max="1281" width="4" style="446" customWidth="1" collapsed="1"/>
    <col min="1282" max="1282" width="3.75" style="446" customWidth="1" collapsed="1"/>
    <col min="1283" max="1283" width="9.58203125" style="446" customWidth="1" collapsed="1"/>
    <col min="1284" max="1284" width="11.08203125" style="446" customWidth="1" collapsed="1"/>
    <col min="1285" max="1285" width="8" style="446" customWidth="1" collapsed="1"/>
    <col min="1286" max="1286" width="4.08203125" style="446" customWidth="1" collapsed="1"/>
    <col min="1287" max="1287" width="7.5" style="446" customWidth="1" collapsed="1"/>
    <col min="1288" max="1288" width="9.08203125" style="446" customWidth="1" collapsed="1"/>
    <col min="1289" max="1289" width="2" style="446" customWidth="1" collapsed="1"/>
    <col min="1290" max="1290" width="4.58203125" style="446" customWidth="1" collapsed="1"/>
    <col min="1291" max="1291" width="5.5" style="446" customWidth="1" collapsed="1"/>
    <col min="1292" max="1292" width="12" style="446" customWidth="1" collapsed="1"/>
    <col min="1293" max="1293" width="8" style="446" customWidth="1" collapsed="1"/>
    <col min="1294" max="1294" width="9" style="446" collapsed="1"/>
    <col min="1295" max="1295" width="10.25" style="446" customWidth="1" collapsed="1"/>
    <col min="1296" max="1296" width="12.08203125" style="446" customWidth="1" collapsed="1"/>
    <col min="1297" max="1297" width="4.08203125" style="446" customWidth="1" collapsed="1"/>
    <col min="1298" max="1298" width="8.58203125" style="446" customWidth="1" collapsed="1"/>
    <col min="1299" max="1299" width="11.08203125" style="446" customWidth="1" collapsed="1"/>
    <col min="1300" max="1300" width="7.5" style="446" customWidth="1" collapsed="1"/>
    <col min="1301" max="1301" width="4.5" style="446" customWidth="1" collapsed="1"/>
    <col min="1302" max="1302" width="7.5" style="446" customWidth="1" collapsed="1"/>
    <col min="1303" max="1303" width="11.25" style="446" customWidth="1" collapsed="1"/>
    <col min="1304" max="1304" width="2.25" style="446" customWidth="1" collapsed="1"/>
    <col min="1305" max="1305" width="3.75" style="446" customWidth="1" collapsed="1"/>
    <col min="1306" max="1306" width="4.25" style="446" customWidth="1" collapsed="1"/>
    <col min="1307" max="1307" width="11.08203125" style="446" customWidth="1" collapsed="1"/>
    <col min="1308" max="1308" width="8.58203125" style="446" customWidth="1" collapsed="1"/>
    <col min="1309" max="1309" width="7.58203125" style="446" customWidth="1" collapsed="1"/>
    <col min="1310" max="1310" width="11.75" style="446" customWidth="1" collapsed="1"/>
    <col min="1311" max="1536" width="9" style="446" collapsed="1"/>
    <col min="1537" max="1537" width="4" style="446" customWidth="1" collapsed="1"/>
    <col min="1538" max="1538" width="3.75" style="446" customWidth="1" collapsed="1"/>
    <col min="1539" max="1539" width="9.58203125" style="446" customWidth="1" collapsed="1"/>
    <col min="1540" max="1540" width="11.08203125" style="446" customWidth="1" collapsed="1"/>
    <col min="1541" max="1541" width="8" style="446" customWidth="1" collapsed="1"/>
    <col min="1542" max="1542" width="4.08203125" style="446" customWidth="1" collapsed="1"/>
    <col min="1543" max="1543" width="7.5" style="446" customWidth="1" collapsed="1"/>
    <col min="1544" max="1544" width="9.08203125" style="446" customWidth="1" collapsed="1"/>
    <col min="1545" max="1545" width="2" style="446" customWidth="1" collapsed="1"/>
    <col min="1546" max="1546" width="4.58203125" style="446" customWidth="1" collapsed="1"/>
    <col min="1547" max="1547" width="5.5" style="446" customWidth="1" collapsed="1"/>
    <col min="1548" max="1548" width="12" style="446" customWidth="1" collapsed="1"/>
    <col min="1549" max="1549" width="8" style="446" customWidth="1" collapsed="1"/>
    <col min="1550" max="1550" width="9" style="446" collapsed="1"/>
    <col min="1551" max="1551" width="10.25" style="446" customWidth="1" collapsed="1"/>
    <col min="1552" max="1552" width="12.08203125" style="446" customWidth="1" collapsed="1"/>
    <col min="1553" max="1553" width="4.08203125" style="446" customWidth="1" collapsed="1"/>
    <col min="1554" max="1554" width="8.58203125" style="446" customWidth="1" collapsed="1"/>
    <col min="1555" max="1555" width="11.08203125" style="446" customWidth="1" collapsed="1"/>
    <col min="1556" max="1556" width="7.5" style="446" customWidth="1" collapsed="1"/>
    <col min="1557" max="1557" width="4.5" style="446" customWidth="1" collapsed="1"/>
    <col min="1558" max="1558" width="7.5" style="446" customWidth="1" collapsed="1"/>
    <col min="1559" max="1559" width="11.25" style="446" customWidth="1" collapsed="1"/>
    <col min="1560" max="1560" width="2.25" style="446" customWidth="1" collapsed="1"/>
    <col min="1561" max="1561" width="3.75" style="446" customWidth="1" collapsed="1"/>
    <col min="1562" max="1562" width="4.25" style="446" customWidth="1" collapsed="1"/>
    <col min="1563" max="1563" width="11.08203125" style="446" customWidth="1" collapsed="1"/>
    <col min="1564" max="1564" width="8.58203125" style="446" customWidth="1" collapsed="1"/>
    <col min="1565" max="1565" width="7.58203125" style="446" customWidth="1" collapsed="1"/>
    <col min="1566" max="1566" width="11.75" style="446" customWidth="1" collapsed="1"/>
    <col min="1567" max="1792" width="9" style="446" collapsed="1"/>
    <col min="1793" max="1793" width="4" style="446" customWidth="1" collapsed="1"/>
    <col min="1794" max="1794" width="3.75" style="446" customWidth="1" collapsed="1"/>
    <col min="1795" max="1795" width="9.58203125" style="446" customWidth="1" collapsed="1"/>
    <col min="1796" max="1796" width="11.08203125" style="446" customWidth="1" collapsed="1"/>
    <col min="1797" max="1797" width="8" style="446" customWidth="1" collapsed="1"/>
    <col min="1798" max="1798" width="4.08203125" style="446" customWidth="1" collapsed="1"/>
    <col min="1799" max="1799" width="7.5" style="446" customWidth="1" collapsed="1"/>
    <col min="1800" max="1800" width="9.08203125" style="446" customWidth="1" collapsed="1"/>
    <col min="1801" max="1801" width="2" style="446" customWidth="1" collapsed="1"/>
    <col min="1802" max="1802" width="4.58203125" style="446" customWidth="1" collapsed="1"/>
    <col min="1803" max="1803" width="5.5" style="446" customWidth="1" collapsed="1"/>
    <col min="1804" max="1804" width="12" style="446" customWidth="1" collapsed="1"/>
    <col min="1805" max="1805" width="8" style="446" customWidth="1" collapsed="1"/>
    <col min="1806" max="1806" width="9" style="446" collapsed="1"/>
    <col min="1807" max="1807" width="10.25" style="446" customWidth="1" collapsed="1"/>
    <col min="1808" max="1808" width="12.08203125" style="446" customWidth="1" collapsed="1"/>
    <col min="1809" max="1809" width="4.08203125" style="446" customWidth="1" collapsed="1"/>
    <col min="1810" max="1810" width="8.58203125" style="446" customWidth="1" collapsed="1"/>
    <col min="1811" max="1811" width="11.08203125" style="446" customWidth="1" collapsed="1"/>
    <col min="1812" max="1812" width="7.5" style="446" customWidth="1" collapsed="1"/>
    <col min="1813" max="1813" width="4.5" style="446" customWidth="1" collapsed="1"/>
    <col min="1814" max="1814" width="7.5" style="446" customWidth="1" collapsed="1"/>
    <col min="1815" max="1815" width="11.25" style="446" customWidth="1" collapsed="1"/>
    <col min="1816" max="1816" width="2.25" style="446" customWidth="1" collapsed="1"/>
    <col min="1817" max="1817" width="3.75" style="446" customWidth="1" collapsed="1"/>
    <col min="1818" max="1818" width="4.25" style="446" customWidth="1" collapsed="1"/>
    <col min="1819" max="1819" width="11.08203125" style="446" customWidth="1" collapsed="1"/>
    <col min="1820" max="1820" width="8.58203125" style="446" customWidth="1" collapsed="1"/>
    <col min="1821" max="1821" width="7.58203125" style="446" customWidth="1" collapsed="1"/>
    <col min="1822" max="1822" width="11.75" style="446" customWidth="1" collapsed="1"/>
    <col min="1823" max="2048" width="9" style="446" collapsed="1"/>
    <col min="2049" max="2049" width="4" style="446" customWidth="1" collapsed="1"/>
    <col min="2050" max="2050" width="3.75" style="446" customWidth="1" collapsed="1"/>
    <col min="2051" max="2051" width="9.58203125" style="446" customWidth="1" collapsed="1"/>
    <col min="2052" max="2052" width="11.08203125" style="446" customWidth="1" collapsed="1"/>
    <col min="2053" max="2053" width="8" style="446" customWidth="1" collapsed="1"/>
    <col min="2054" max="2054" width="4.08203125" style="446" customWidth="1" collapsed="1"/>
    <col min="2055" max="2055" width="7.5" style="446" customWidth="1" collapsed="1"/>
    <col min="2056" max="2056" width="9.08203125" style="446" customWidth="1" collapsed="1"/>
    <col min="2057" max="2057" width="2" style="446" customWidth="1" collapsed="1"/>
    <col min="2058" max="2058" width="4.58203125" style="446" customWidth="1" collapsed="1"/>
    <col min="2059" max="2059" width="5.5" style="446" customWidth="1" collapsed="1"/>
    <col min="2060" max="2060" width="12" style="446" customWidth="1" collapsed="1"/>
    <col min="2061" max="2061" width="8" style="446" customWidth="1" collapsed="1"/>
    <col min="2062" max="2062" width="9" style="446" collapsed="1"/>
    <col min="2063" max="2063" width="10.25" style="446" customWidth="1" collapsed="1"/>
    <col min="2064" max="2064" width="12.08203125" style="446" customWidth="1" collapsed="1"/>
    <col min="2065" max="2065" width="4.08203125" style="446" customWidth="1" collapsed="1"/>
    <col min="2066" max="2066" width="8.58203125" style="446" customWidth="1" collapsed="1"/>
    <col min="2067" max="2067" width="11.08203125" style="446" customWidth="1" collapsed="1"/>
    <col min="2068" max="2068" width="7.5" style="446" customWidth="1" collapsed="1"/>
    <col min="2069" max="2069" width="4.5" style="446" customWidth="1" collapsed="1"/>
    <col min="2070" max="2070" width="7.5" style="446" customWidth="1" collapsed="1"/>
    <col min="2071" max="2071" width="11.25" style="446" customWidth="1" collapsed="1"/>
    <col min="2072" max="2072" width="2.25" style="446" customWidth="1" collapsed="1"/>
    <col min="2073" max="2073" width="3.75" style="446" customWidth="1" collapsed="1"/>
    <col min="2074" max="2074" width="4.25" style="446" customWidth="1" collapsed="1"/>
    <col min="2075" max="2075" width="11.08203125" style="446" customWidth="1" collapsed="1"/>
    <col min="2076" max="2076" width="8.58203125" style="446" customWidth="1" collapsed="1"/>
    <col min="2077" max="2077" width="7.58203125" style="446" customWidth="1" collapsed="1"/>
    <col min="2078" max="2078" width="11.75" style="446" customWidth="1" collapsed="1"/>
    <col min="2079" max="2304" width="9" style="446" collapsed="1"/>
    <col min="2305" max="2305" width="4" style="446" customWidth="1" collapsed="1"/>
    <col min="2306" max="2306" width="3.75" style="446" customWidth="1" collapsed="1"/>
    <col min="2307" max="2307" width="9.58203125" style="446" customWidth="1" collapsed="1"/>
    <col min="2308" max="2308" width="11.08203125" style="446" customWidth="1" collapsed="1"/>
    <col min="2309" max="2309" width="8" style="446" customWidth="1" collapsed="1"/>
    <col min="2310" max="2310" width="4.08203125" style="446" customWidth="1" collapsed="1"/>
    <col min="2311" max="2311" width="7.5" style="446" customWidth="1" collapsed="1"/>
    <col min="2312" max="2312" width="9.08203125" style="446" customWidth="1" collapsed="1"/>
    <col min="2313" max="2313" width="2" style="446" customWidth="1" collapsed="1"/>
    <col min="2314" max="2314" width="4.58203125" style="446" customWidth="1" collapsed="1"/>
    <col min="2315" max="2315" width="5.5" style="446" customWidth="1" collapsed="1"/>
    <col min="2316" max="2316" width="12" style="446" customWidth="1" collapsed="1"/>
    <col min="2317" max="2317" width="8" style="446" customWidth="1" collapsed="1"/>
    <col min="2318" max="2318" width="9" style="446" collapsed="1"/>
    <col min="2319" max="2319" width="10.25" style="446" customWidth="1" collapsed="1"/>
    <col min="2320" max="2320" width="12.08203125" style="446" customWidth="1" collapsed="1"/>
    <col min="2321" max="2321" width="4.08203125" style="446" customWidth="1" collapsed="1"/>
    <col min="2322" max="2322" width="8.58203125" style="446" customWidth="1" collapsed="1"/>
    <col min="2323" max="2323" width="11.08203125" style="446" customWidth="1" collapsed="1"/>
    <col min="2324" max="2324" width="7.5" style="446" customWidth="1" collapsed="1"/>
    <col min="2325" max="2325" width="4.5" style="446" customWidth="1" collapsed="1"/>
    <col min="2326" max="2326" width="7.5" style="446" customWidth="1" collapsed="1"/>
    <col min="2327" max="2327" width="11.25" style="446" customWidth="1" collapsed="1"/>
    <col min="2328" max="2328" width="2.25" style="446" customWidth="1" collapsed="1"/>
    <col min="2329" max="2329" width="3.75" style="446" customWidth="1" collapsed="1"/>
    <col min="2330" max="2330" width="4.25" style="446" customWidth="1" collapsed="1"/>
    <col min="2331" max="2331" width="11.08203125" style="446" customWidth="1" collapsed="1"/>
    <col min="2332" max="2332" width="8.58203125" style="446" customWidth="1" collapsed="1"/>
    <col min="2333" max="2333" width="7.58203125" style="446" customWidth="1" collapsed="1"/>
    <col min="2334" max="2334" width="11.75" style="446" customWidth="1" collapsed="1"/>
    <col min="2335" max="2560" width="9" style="446" collapsed="1"/>
    <col min="2561" max="2561" width="4" style="446" customWidth="1" collapsed="1"/>
    <col min="2562" max="2562" width="3.75" style="446" customWidth="1" collapsed="1"/>
    <col min="2563" max="2563" width="9.58203125" style="446" customWidth="1" collapsed="1"/>
    <col min="2564" max="2564" width="11.08203125" style="446" customWidth="1" collapsed="1"/>
    <col min="2565" max="2565" width="8" style="446" customWidth="1" collapsed="1"/>
    <col min="2566" max="2566" width="4.08203125" style="446" customWidth="1" collapsed="1"/>
    <col min="2567" max="2567" width="7.5" style="446" customWidth="1" collapsed="1"/>
    <col min="2568" max="2568" width="9.08203125" style="446" customWidth="1" collapsed="1"/>
    <col min="2569" max="2569" width="2" style="446" customWidth="1" collapsed="1"/>
    <col min="2570" max="2570" width="4.58203125" style="446" customWidth="1" collapsed="1"/>
    <col min="2571" max="2571" width="5.5" style="446" customWidth="1" collapsed="1"/>
    <col min="2572" max="2572" width="12" style="446" customWidth="1" collapsed="1"/>
    <col min="2573" max="2573" width="8" style="446" customWidth="1" collapsed="1"/>
    <col min="2574" max="2574" width="9" style="446" collapsed="1"/>
    <col min="2575" max="2575" width="10.25" style="446" customWidth="1" collapsed="1"/>
    <col min="2576" max="2576" width="12.08203125" style="446" customWidth="1" collapsed="1"/>
    <col min="2577" max="2577" width="4.08203125" style="446" customWidth="1" collapsed="1"/>
    <col min="2578" max="2578" width="8.58203125" style="446" customWidth="1" collapsed="1"/>
    <col min="2579" max="2579" width="11.08203125" style="446" customWidth="1" collapsed="1"/>
    <col min="2580" max="2580" width="7.5" style="446" customWidth="1" collapsed="1"/>
    <col min="2581" max="2581" width="4.5" style="446" customWidth="1" collapsed="1"/>
    <col min="2582" max="2582" width="7.5" style="446" customWidth="1" collapsed="1"/>
    <col min="2583" max="2583" width="11.25" style="446" customWidth="1" collapsed="1"/>
    <col min="2584" max="2584" width="2.25" style="446" customWidth="1" collapsed="1"/>
    <col min="2585" max="2585" width="3.75" style="446" customWidth="1" collapsed="1"/>
    <col min="2586" max="2586" width="4.25" style="446" customWidth="1" collapsed="1"/>
    <col min="2587" max="2587" width="11.08203125" style="446" customWidth="1" collapsed="1"/>
    <col min="2588" max="2588" width="8.58203125" style="446" customWidth="1" collapsed="1"/>
    <col min="2589" max="2589" width="7.58203125" style="446" customWidth="1" collapsed="1"/>
    <col min="2590" max="2590" width="11.75" style="446" customWidth="1" collapsed="1"/>
    <col min="2591" max="2816" width="9" style="446" collapsed="1"/>
    <col min="2817" max="2817" width="4" style="446" customWidth="1" collapsed="1"/>
    <col min="2818" max="2818" width="3.75" style="446" customWidth="1" collapsed="1"/>
    <col min="2819" max="2819" width="9.58203125" style="446" customWidth="1" collapsed="1"/>
    <col min="2820" max="2820" width="11.08203125" style="446" customWidth="1" collapsed="1"/>
    <col min="2821" max="2821" width="8" style="446" customWidth="1" collapsed="1"/>
    <col min="2822" max="2822" width="4.08203125" style="446" customWidth="1" collapsed="1"/>
    <col min="2823" max="2823" width="7.5" style="446" customWidth="1" collapsed="1"/>
    <col min="2824" max="2824" width="9.08203125" style="446" customWidth="1" collapsed="1"/>
    <col min="2825" max="2825" width="2" style="446" customWidth="1" collapsed="1"/>
    <col min="2826" max="2826" width="4.58203125" style="446" customWidth="1" collapsed="1"/>
    <col min="2827" max="2827" width="5.5" style="446" customWidth="1" collapsed="1"/>
    <col min="2828" max="2828" width="12" style="446" customWidth="1" collapsed="1"/>
    <col min="2829" max="2829" width="8" style="446" customWidth="1" collapsed="1"/>
    <col min="2830" max="2830" width="9" style="446" collapsed="1"/>
    <col min="2831" max="2831" width="10.25" style="446" customWidth="1" collapsed="1"/>
    <col min="2832" max="2832" width="12.08203125" style="446" customWidth="1" collapsed="1"/>
    <col min="2833" max="2833" width="4.08203125" style="446" customWidth="1" collapsed="1"/>
    <col min="2834" max="2834" width="8.58203125" style="446" customWidth="1" collapsed="1"/>
    <col min="2835" max="2835" width="11.08203125" style="446" customWidth="1" collapsed="1"/>
    <col min="2836" max="2836" width="7.5" style="446" customWidth="1" collapsed="1"/>
    <col min="2837" max="2837" width="4.5" style="446" customWidth="1" collapsed="1"/>
    <col min="2838" max="2838" width="7.5" style="446" customWidth="1" collapsed="1"/>
    <col min="2839" max="2839" width="11.25" style="446" customWidth="1" collapsed="1"/>
    <col min="2840" max="2840" width="2.25" style="446" customWidth="1" collapsed="1"/>
    <col min="2841" max="2841" width="3.75" style="446" customWidth="1" collapsed="1"/>
    <col min="2842" max="2842" width="4.25" style="446" customWidth="1" collapsed="1"/>
    <col min="2843" max="2843" width="11.08203125" style="446" customWidth="1" collapsed="1"/>
    <col min="2844" max="2844" width="8.58203125" style="446" customWidth="1" collapsed="1"/>
    <col min="2845" max="2845" width="7.58203125" style="446" customWidth="1" collapsed="1"/>
    <col min="2846" max="2846" width="11.75" style="446" customWidth="1" collapsed="1"/>
    <col min="2847" max="3072" width="9" style="446" collapsed="1"/>
    <col min="3073" max="3073" width="4" style="446" customWidth="1" collapsed="1"/>
    <col min="3074" max="3074" width="3.75" style="446" customWidth="1" collapsed="1"/>
    <col min="3075" max="3075" width="9.58203125" style="446" customWidth="1" collapsed="1"/>
    <col min="3076" max="3076" width="11.08203125" style="446" customWidth="1" collapsed="1"/>
    <col min="3077" max="3077" width="8" style="446" customWidth="1" collapsed="1"/>
    <col min="3078" max="3078" width="4.08203125" style="446" customWidth="1" collapsed="1"/>
    <col min="3079" max="3079" width="7.5" style="446" customWidth="1" collapsed="1"/>
    <col min="3080" max="3080" width="9.08203125" style="446" customWidth="1" collapsed="1"/>
    <col min="3081" max="3081" width="2" style="446" customWidth="1" collapsed="1"/>
    <col min="3082" max="3082" width="4.58203125" style="446" customWidth="1" collapsed="1"/>
    <col min="3083" max="3083" width="5.5" style="446" customWidth="1" collapsed="1"/>
    <col min="3084" max="3084" width="12" style="446" customWidth="1" collapsed="1"/>
    <col min="3085" max="3085" width="8" style="446" customWidth="1" collapsed="1"/>
    <col min="3086" max="3086" width="9" style="446" collapsed="1"/>
    <col min="3087" max="3087" width="10.25" style="446" customWidth="1" collapsed="1"/>
    <col min="3088" max="3088" width="12.08203125" style="446" customWidth="1" collapsed="1"/>
    <col min="3089" max="3089" width="4.08203125" style="446" customWidth="1" collapsed="1"/>
    <col min="3090" max="3090" width="8.58203125" style="446" customWidth="1" collapsed="1"/>
    <col min="3091" max="3091" width="11.08203125" style="446" customWidth="1" collapsed="1"/>
    <col min="3092" max="3092" width="7.5" style="446" customWidth="1" collapsed="1"/>
    <col min="3093" max="3093" width="4.5" style="446" customWidth="1" collapsed="1"/>
    <col min="3094" max="3094" width="7.5" style="446" customWidth="1" collapsed="1"/>
    <col min="3095" max="3095" width="11.25" style="446" customWidth="1" collapsed="1"/>
    <col min="3096" max="3096" width="2.25" style="446" customWidth="1" collapsed="1"/>
    <col min="3097" max="3097" width="3.75" style="446" customWidth="1" collapsed="1"/>
    <col min="3098" max="3098" width="4.25" style="446" customWidth="1" collapsed="1"/>
    <col min="3099" max="3099" width="11.08203125" style="446" customWidth="1" collapsed="1"/>
    <col min="3100" max="3100" width="8.58203125" style="446" customWidth="1" collapsed="1"/>
    <col min="3101" max="3101" width="7.58203125" style="446" customWidth="1" collapsed="1"/>
    <col min="3102" max="3102" width="11.75" style="446" customWidth="1" collapsed="1"/>
    <col min="3103" max="3328" width="9" style="446" collapsed="1"/>
    <col min="3329" max="3329" width="4" style="446" customWidth="1" collapsed="1"/>
    <col min="3330" max="3330" width="3.75" style="446" customWidth="1" collapsed="1"/>
    <col min="3331" max="3331" width="9.58203125" style="446" customWidth="1" collapsed="1"/>
    <col min="3332" max="3332" width="11.08203125" style="446" customWidth="1" collapsed="1"/>
    <col min="3333" max="3333" width="8" style="446" customWidth="1" collapsed="1"/>
    <col min="3334" max="3334" width="4.08203125" style="446" customWidth="1" collapsed="1"/>
    <col min="3335" max="3335" width="7.5" style="446" customWidth="1" collapsed="1"/>
    <col min="3336" max="3336" width="9.08203125" style="446" customWidth="1" collapsed="1"/>
    <col min="3337" max="3337" width="2" style="446" customWidth="1" collapsed="1"/>
    <col min="3338" max="3338" width="4.58203125" style="446" customWidth="1" collapsed="1"/>
    <col min="3339" max="3339" width="5.5" style="446" customWidth="1" collapsed="1"/>
    <col min="3340" max="3340" width="12" style="446" customWidth="1" collapsed="1"/>
    <col min="3341" max="3341" width="8" style="446" customWidth="1" collapsed="1"/>
    <col min="3342" max="3342" width="9" style="446" collapsed="1"/>
    <col min="3343" max="3343" width="10.25" style="446" customWidth="1" collapsed="1"/>
    <col min="3344" max="3344" width="12.08203125" style="446" customWidth="1" collapsed="1"/>
    <col min="3345" max="3345" width="4.08203125" style="446" customWidth="1" collapsed="1"/>
    <col min="3346" max="3346" width="8.58203125" style="446" customWidth="1" collapsed="1"/>
    <col min="3347" max="3347" width="11.08203125" style="446" customWidth="1" collapsed="1"/>
    <col min="3348" max="3348" width="7.5" style="446" customWidth="1" collapsed="1"/>
    <col min="3349" max="3349" width="4.5" style="446" customWidth="1" collapsed="1"/>
    <col min="3350" max="3350" width="7.5" style="446" customWidth="1" collapsed="1"/>
    <col min="3351" max="3351" width="11.25" style="446" customWidth="1" collapsed="1"/>
    <col min="3352" max="3352" width="2.25" style="446" customWidth="1" collapsed="1"/>
    <col min="3353" max="3353" width="3.75" style="446" customWidth="1" collapsed="1"/>
    <col min="3354" max="3354" width="4.25" style="446" customWidth="1" collapsed="1"/>
    <col min="3355" max="3355" width="11.08203125" style="446" customWidth="1" collapsed="1"/>
    <col min="3356" max="3356" width="8.58203125" style="446" customWidth="1" collapsed="1"/>
    <col min="3357" max="3357" width="7.58203125" style="446" customWidth="1" collapsed="1"/>
    <col min="3358" max="3358" width="11.75" style="446" customWidth="1" collapsed="1"/>
    <col min="3359" max="3584" width="9" style="446" collapsed="1"/>
    <col min="3585" max="3585" width="4" style="446" customWidth="1" collapsed="1"/>
    <col min="3586" max="3586" width="3.75" style="446" customWidth="1" collapsed="1"/>
    <col min="3587" max="3587" width="9.58203125" style="446" customWidth="1" collapsed="1"/>
    <col min="3588" max="3588" width="11.08203125" style="446" customWidth="1" collapsed="1"/>
    <col min="3589" max="3589" width="8" style="446" customWidth="1" collapsed="1"/>
    <col min="3590" max="3590" width="4.08203125" style="446" customWidth="1" collapsed="1"/>
    <col min="3591" max="3591" width="7.5" style="446" customWidth="1" collapsed="1"/>
    <col min="3592" max="3592" width="9.08203125" style="446" customWidth="1" collapsed="1"/>
    <col min="3593" max="3593" width="2" style="446" customWidth="1" collapsed="1"/>
    <col min="3594" max="3594" width="4.58203125" style="446" customWidth="1" collapsed="1"/>
    <col min="3595" max="3595" width="5.5" style="446" customWidth="1" collapsed="1"/>
    <col min="3596" max="3596" width="12" style="446" customWidth="1" collapsed="1"/>
    <col min="3597" max="3597" width="8" style="446" customWidth="1" collapsed="1"/>
    <col min="3598" max="3598" width="9" style="446" collapsed="1"/>
    <col min="3599" max="3599" width="10.25" style="446" customWidth="1" collapsed="1"/>
    <col min="3600" max="3600" width="12.08203125" style="446" customWidth="1" collapsed="1"/>
    <col min="3601" max="3601" width="4.08203125" style="446" customWidth="1" collapsed="1"/>
    <col min="3602" max="3602" width="8.58203125" style="446" customWidth="1" collapsed="1"/>
    <col min="3603" max="3603" width="11.08203125" style="446" customWidth="1" collapsed="1"/>
    <col min="3604" max="3604" width="7.5" style="446" customWidth="1" collapsed="1"/>
    <col min="3605" max="3605" width="4.5" style="446" customWidth="1" collapsed="1"/>
    <col min="3606" max="3606" width="7.5" style="446" customWidth="1" collapsed="1"/>
    <col min="3607" max="3607" width="11.25" style="446" customWidth="1" collapsed="1"/>
    <col min="3608" max="3608" width="2.25" style="446" customWidth="1" collapsed="1"/>
    <col min="3609" max="3609" width="3.75" style="446" customWidth="1" collapsed="1"/>
    <col min="3610" max="3610" width="4.25" style="446" customWidth="1" collapsed="1"/>
    <col min="3611" max="3611" width="11.08203125" style="446" customWidth="1" collapsed="1"/>
    <col min="3612" max="3612" width="8.58203125" style="446" customWidth="1" collapsed="1"/>
    <col min="3613" max="3613" width="7.58203125" style="446" customWidth="1" collapsed="1"/>
    <col min="3614" max="3614" width="11.75" style="446" customWidth="1" collapsed="1"/>
    <col min="3615" max="3840" width="9" style="446" collapsed="1"/>
    <col min="3841" max="3841" width="4" style="446" customWidth="1" collapsed="1"/>
    <col min="3842" max="3842" width="3.75" style="446" customWidth="1" collapsed="1"/>
    <col min="3843" max="3843" width="9.58203125" style="446" customWidth="1" collapsed="1"/>
    <col min="3844" max="3844" width="11.08203125" style="446" customWidth="1" collapsed="1"/>
    <col min="3845" max="3845" width="8" style="446" customWidth="1" collapsed="1"/>
    <col min="3846" max="3846" width="4.08203125" style="446" customWidth="1" collapsed="1"/>
    <col min="3847" max="3847" width="7.5" style="446" customWidth="1" collapsed="1"/>
    <col min="3848" max="3848" width="9.08203125" style="446" customWidth="1" collapsed="1"/>
    <col min="3849" max="3849" width="2" style="446" customWidth="1" collapsed="1"/>
    <col min="3850" max="3850" width="4.58203125" style="446" customWidth="1" collapsed="1"/>
    <col min="3851" max="3851" width="5.5" style="446" customWidth="1" collapsed="1"/>
    <col min="3852" max="3852" width="12" style="446" customWidth="1" collapsed="1"/>
    <col min="3853" max="3853" width="8" style="446" customWidth="1" collapsed="1"/>
    <col min="3854" max="3854" width="9" style="446" collapsed="1"/>
    <col min="3855" max="3855" width="10.25" style="446" customWidth="1" collapsed="1"/>
    <col min="3856" max="3856" width="12.08203125" style="446" customWidth="1" collapsed="1"/>
    <col min="3857" max="3857" width="4.08203125" style="446" customWidth="1" collapsed="1"/>
    <col min="3858" max="3858" width="8.58203125" style="446" customWidth="1" collapsed="1"/>
    <col min="3859" max="3859" width="11.08203125" style="446" customWidth="1" collapsed="1"/>
    <col min="3860" max="3860" width="7.5" style="446" customWidth="1" collapsed="1"/>
    <col min="3861" max="3861" width="4.5" style="446" customWidth="1" collapsed="1"/>
    <col min="3862" max="3862" width="7.5" style="446" customWidth="1" collapsed="1"/>
    <col min="3863" max="3863" width="11.25" style="446" customWidth="1" collapsed="1"/>
    <col min="3864" max="3864" width="2.25" style="446" customWidth="1" collapsed="1"/>
    <col min="3865" max="3865" width="3.75" style="446" customWidth="1" collapsed="1"/>
    <col min="3866" max="3866" width="4.25" style="446" customWidth="1" collapsed="1"/>
    <col min="3867" max="3867" width="11.08203125" style="446" customWidth="1" collapsed="1"/>
    <col min="3868" max="3868" width="8.58203125" style="446" customWidth="1" collapsed="1"/>
    <col min="3869" max="3869" width="7.58203125" style="446" customWidth="1" collapsed="1"/>
    <col min="3870" max="3870" width="11.75" style="446" customWidth="1" collapsed="1"/>
    <col min="3871" max="4096" width="9" style="446" collapsed="1"/>
    <col min="4097" max="4097" width="4" style="446" customWidth="1" collapsed="1"/>
    <col min="4098" max="4098" width="3.75" style="446" customWidth="1" collapsed="1"/>
    <col min="4099" max="4099" width="9.58203125" style="446" customWidth="1" collapsed="1"/>
    <col min="4100" max="4100" width="11.08203125" style="446" customWidth="1" collapsed="1"/>
    <col min="4101" max="4101" width="8" style="446" customWidth="1" collapsed="1"/>
    <col min="4102" max="4102" width="4.08203125" style="446" customWidth="1" collapsed="1"/>
    <col min="4103" max="4103" width="7.5" style="446" customWidth="1" collapsed="1"/>
    <col min="4104" max="4104" width="9.08203125" style="446" customWidth="1" collapsed="1"/>
    <col min="4105" max="4105" width="2" style="446" customWidth="1" collapsed="1"/>
    <col min="4106" max="4106" width="4.58203125" style="446" customWidth="1" collapsed="1"/>
    <col min="4107" max="4107" width="5.5" style="446" customWidth="1" collapsed="1"/>
    <col min="4108" max="4108" width="12" style="446" customWidth="1" collapsed="1"/>
    <col min="4109" max="4109" width="8" style="446" customWidth="1" collapsed="1"/>
    <col min="4110" max="4110" width="9" style="446" collapsed="1"/>
    <col min="4111" max="4111" width="10.25" style="446" customWidth="1" collapsed="1"/>
    <col min="4112" max="4112" width="12.08203125" style="446" customWidth="1" collapsed="1"/>
    <col min="4113" max="4113" width="4.08203125" style="446" customWidth="1" collapsed="1"/>
    <col min="4114" max="4114" width="8.58203125" style="446" customWidth="1" collapsed="1"/>
    <col min="4115" max="4115" width="11.08203125" style="446" customWidth="1" collapsed="1"/>
    <col min="4116" max="4116" width="7.5" style="446" customWidth="1" collapsed="1"/>
    <col min="4117" max="4117" width="4.5" style="446" customWidth="1" collapsed="1"/>
    <col min="4118" max="4118" width="7.5" style="446" customWidth="1" collapsed="1"/>
    <col min="4119" max="4119" width="11.25" style="446" customWidth="1" collapsed="1"/>
    <col min="4120" max="4120" width="2.25" style="446" customWidth="1" collapsed="1"/>
    <col min="4121" max="4121" width="3.75" style="446" customWidth="1" collapsed="1"/>
    <col min="4122" max="4122" width="4.25" style="446" customWidth="1" collapsed="1"/>
    <col min="4123" max="4123" width="11.08203125" style="446" customWidth="1" collapsed="1"/>
    <col min="4124" max="4124" width="8.58203125" style="446" customWidth="1" collapsed="1"/>
    <col min="4125" max="4125" width="7.58203125" style="446" customWidth="1" collapsed="1"/>
    <col min="4126" max="4126" width="11.75" style="446" customWidth="1" collapsed="1"/>
    <col min="4127" max="4352" width="9" style="446" collapsed="1"/>
    <col min="4353" max="4353" width="4" style="446" customWidth="1" collapsed="1"/>
    <col min="4354" max="4354" width="3.75" style="446" customWidth="1" collapsed="1"/>
    <col min="4355" max="4355" width="9.58203125" style="446" customWidth="1" collapsed="1"/>
    <col min="4356" max="4356" width="11.08203125" style="446" customWidth="1" collapsed="1"/>
    <col min="4357" max="4357" width="8" style="446" customWidth="1" collapsed="1"/>
    <col min="4358" max="4358" width="4.08203125" style="446" customWidth="1" collapsed="1"/>
    <col min="4359" max="4359" width="7.5" style="446" customWidth="1" collapsed="1"/>
    <col min="4360" max="4360" width="9.08203125" style="446" customWidth="1" collapsed="1"/>
    <col min="4361" max="4361" width="2" style="446" customWidth="1" collapsed="1"/>
    <col min="4362" max="4362" width="4.58203125" style="446" customWidth="1" collapsed="1"/>
    <col min="4363" max="4363" width="5.5" style="446" customWidth="1" collapsed="1"/>
    <col min="4364" max="4364" width="12" style="446" customWidth="1" collapsed="1"/>
    <col min="4365" max="4365" width="8" style="446" customWidth="1" collapsed="1"/>
    <col min="4366" max="4366" width="9" style="446" collapsed="1"/>
    <col min="4367" max="4367" width="10.25" style="446" customWidth="1" collapsed="1"/>
    <col min="4368" max="4368" width="12.08203125" style="446" customWidth="1" collapsed="1"/>
    <col min="4369" max="4369" width="4.08203125" style="446" customWidth="1" collapsed="1"/>
    <col min="4370" max="4370" width="8.58203125" style="446" customWidth="1" collapsed="1"/>
    <col min="4371" max="4371" width="11.08203125" style="446" customWidth="1" collapsed="1"/>
    <col min="4372" max="4372" width="7.5" style="446" customWidth="1" collapsed="1"/>
    <col min="4373" max="4373" width="4.5" style="446" customWidth="1" collapsed="1"/>
    <col min="4374" max="4374" width="7.5" style="446" customWidth="1" collapsed="1"/>
    <col min="4375" max="4375" width="11.25" style="446" customWidth="1" collapsed="1"/>
    <col min="4376" max="4376" width="2.25" style="446" customWidth="1" collapsed="1"/>
    <col min="4377" max="4377" width="3.75" style="446" customWidth="1" collapsed="1"/>
    <col min="4378" max="4378" width="4.25" style="446" customWidth="1" collapsed="1"/>
    <col min="4379" max="4379" width="11.08203125" style="446" customWidth="1" collapsed="1"/>
    <col min="4380" max="4380" width="8.58203125" style="446" customWidth="1" collapsed="1"/>
    <col min="4381" max="4381" width="7.58203125" style="446" customWidth="1" collapsed="1"/>
    <col min="4382" max="4382" width="11.75" style="446" customWidth="1" collapsed="1"/>
    <col min="4383" max="4608" width="9" style="446" collapsed="1"/>
    <col min="4609" max="4609" width="4" style="446" customWidth="1" collapsed="1"/>
    <col min="4610" max="4610" width="3.75" style="446" customWidth="1" collapsed="1"/>
    <col min="4611" max="4611" width="9.58203125" style="446" customWidth="1" collapsed="1"/>
    <col min="4612" max="4612" width="11.08203125" style="446" customWidth="1" collapsed="1"/>
    <col min="4613" max="4613" width="8" style="446" customWidth="1" collapsed="1"/>
    <col min="4614" max="4614" width="4.08203125" style="446" customWidth="1" collapsed="1"/>
    <col min="4615" max="4615" width="7.5" style="446" customWidth="1" collapsed="1"/>
    <col min="4616" max="4616" width="9.08203125" style="446" customWidth="1" collapsed="1"/>
    <col min="4617" max="4617" width="2" style="446" customWidth="1" collapsed="1"/>
    <col min="4618" max="4618" width="4.58203125" style="446" customWidth="1" collapsed="1"/>
    <col min="4619" max="4619" width="5.5" style="446" customWidth="1" collapsed="1"/>
    <col min="4620" max="4620" width="12" style="446" customWidth="1" collapsed="1"/>
    <col min="4621" max="4621" width="8" style="446" customWidth="1" collapsed="1"/>
    <col min="4622" max="4622" width="9" style="446" collapsed="1"/>
    <col min="4623" max="4623" width="10.25" style="446" customWidth="1" collapsed="1"/>
    <col min="4624" max="4624" width="12.08203125" style="446" customWidth="1" collapsed="1"/>
    <col min="4625" max="4625" width="4.08203125" style="446" customWidth="1" collapsed="1"/>
    <col min="4626" max="4626" width="8.58203125" style="446" customWidth="1" collapsed="1"/>
    <col min="4627" max="4627" width="11.08203125" style="446" customWidth="1" collapsed="1"/>
    <col min="4628" max="4628" width="7.5" style="446" customWidth="1" collapsed="1"/>
    <col min="4629" max="4629" width="4.5" style="446" customWidth="1" collapsed="1"/>
    <col min="4630" max="4630" width="7.5" style="446" customWidth="1" collapsed="1"/>
    <col min="4631" max="4631" width="11.25" style="446" customWidth="1" collapsed="1"/>
    <col min="4632" max="4632" width="2.25" style="446" customWidth="1" collapsed="1"/>
    <col min="4633" max="4633" width="3.75" style="446" customWidth="1" collapsed="1"/>
    <col min="4634" max="4634" width="4.25" style="446" customWidth="1" collapsed="1"/>
    <col min="4635" max="4635" width="11.08203125" style="446" customWidth="1" collapsed="1"/>
    <col min="4636" max="4636" width="8.58203125" style="446" customWidth="1" collapsed="1"/>
    <col min="4637" max="4637" width="7.58203125" style="446" customWidth="1" collapsed="1"/>
    <col min="4638" max="4638" width="11.75" style="446" customWidth="1" collapsed="1"/>
    <col min="4639" max="4864" width="9" style="446" collapsed="1"/>
    <col min="4865" max="4865" width="4" style="446" customWidth="1" collapsed="1"/>
    <col min="4866" max="4866" width="3.75" style="446" customWidth="1" collapsed="1"/>
    <col min="4867" max="4867" width="9.58203125" style="446" customWidth="1" collapsed="1"/>
    <col min="4868" max="4868" width="11.08203125" style="446" customWidth="1" collapsed="1"/>
    <col min="4869" max="4869" width="8" style="446" customWidth="1" collapsed="1"/>
    <col min="4870" max="4870" width="4.08203125" style="446" customWidth="1" collapsed="1"/>
    <col min="4871" max="4871" width="7.5" style="446" customWidth="1" collapsed="1"/>
    <col min="4872" max="4872" width="9.08203125" style="446" customWidth="1" collapsed="1"/>
    <col min="4873" max="4873" width="2" style="446" customWidth="1" collapsed="1"/>
    <col min="4874" max="4874" width="4.58203125" style="446" customWidth="1" collapsed="1"/>
    <col min="4875" max="4875" width="5.5" style="446" customWidth="1" collapsed="1"/>
    <col min="4876" max="4876" width="12" style="446" customWidth="1" collapsed="1"/>
    <col min="4877" max="4877" width="8" style="446" customWidth="1" collapsed="1"/>
    <col min="4878" max="4878" width="9" style="446" collapsed="1"/>
    <col min="4879" max="4879" width="10.25" style="446" customWidth="1" collapsed="1"/>
    <col min="4880" max="4880" width="12.08203125" style="446" customWidth="1" collapsed="1"/>
    <col min="4881" max="4881" width="4.08203125" style="446" customWidth="1" collapsed="1"/>
    <col min="4882" max="4882" width="8.58203125" style="446" customWidth="1" collapsed="1"/>
    <col min="4883" max="4883" width="11.08203125" style="446" customWidth="1" collapsed="1"/>
    <col min="4884" max="4884" width="7.5" style="446" customWidth="1" collapsed="1"/>
    <col min="4885" max="4885" width="4.5" style="446" customWidth="1" collapsed="1"/>
    <col min="4886" max="4886" width="7.5" style="446" customWidth="1" collapsed="1"/>
    <col min="4887" max="4887" width="11.25" style="446" customWidth="1" collapsed="1"/>
    <col min="4888" max="4888" width="2.25" style="446" customWidth="1" collapsed="1"/>
    <col min="4889" max="4889" width="3.75" style="446" customWidth="1" collapsed="1"/>
    <col min="4890" max="4890" width="4.25" style="446" customWidth="1" collapsed="1"/>
    <col min="4891" max="4891" width="11.08203125" style="446" customWidth="1" collapsed="1"/>
    <col min="4892" max="4892" width="8.58203125" style="446" customWidth="1" collapsed="1"/>
    <col min="4893" max="4893" width="7.58203125" style="446" customWidth="1" collapsed="1"/>
    <col min="4894" max="4894" width="11.75" style="446" customWidth="1" collapsed="1"/>
    <col min="4895" max="5120" width="9" style="446" collapsed="1"/>
    <col min="5121" max="5121" width="4" style="446" customWidth="1" collapsed="1"/>
    <col min="5122" max="5122" width="3.75" style="446" customWidth="1" collapsed="1"/>
    <col min="5123" max="5123" width="9.58203125" style="446" customWidth="1" collapsed="1"/>
    <col min="5124" max="5124" width="11.08203125" style="446" customWidth="1" collapsed="1"/>
    <col min="5125" max="5125" width="8" style="446" customWidth="1" collapsed="1"/>
    <col min="5126" max="5126" width="4.08203125" style="446" customWidth="1" collapsed="1"/>
    <col min="5127" max="5127" width="7.5" style="446" customWidth="1" collapsed="1"/>
    <col min="5128" max="5128" width="9.08203125" style="446" customWidth="1" collapsed="1"/>
    <col min="5129" max="5129" width="2" style="446" customWidth="1" collapsed="1"/>
    <col min="5130" max="5130" width="4.58203125" style="446" customWidth="1" collapsed="1"/>
    <col min="5131" max="5131" width="5.5" style="446" customWidth="1" collapsed="1"/>
    <col min="5132" max="5132" width="12" style="446" customWidth="1" collapsed="1"/>
    <col min="5133" max="5133" width="8" style="446" customWidth="1" collapsed="1"/>
    <col min="5134" max="5134" width="9" style="446" collapsed="1"/>
    <col min="5135" max="5135" width="10.25" style="446" customWidth="1" collapsed="1"/>
    <col min="5136" max="5136" width="12.08203125" style="446" customWidth="1" collapsed="1"/>
    <col min="5137" max="5137" width="4.08203125" style="446" customWidth="1" collapsed="1"/>
    <col min="5138" max="5138" width="8.58203125" style="446" customWidth="1" collapsed="1"/>
    <col min="5139" max="5139" width="11.08203125" style="446" customWidth="1" collapsed="1"/>
    <col min="5140" max="5140" width="7.5" style="446" customWidth="1" collapsed="1"/>
    <col min="5141" max="5141" width="4.5" style="446" customWidth="1" collapsed="1"/>
    <col min="5142" max="5142" width="7.5" style="446" customWidth="1" collapsed="1"/>
    <col min="5143" max="5143" width="11.25" style="446" customWidth="1" collapsed="1"/>
    <col min="5144" max="5144" width="2.25" style="446" customWidth="1" collapsed="1"/>
    <col min="5145" max="5145" width="3.75" style="446" customWidth="1" collapsed="1"/>
    <col min="5146" max="5146" width="4.25" style="446" customWidth="1" collapsed="1"/>
    <col min="5147" max="5147" width="11.08203125" style="446" customWidth="1" collapsed="1"/>
    <col min="5148" max="5148" width="8.58203125" style="446" customWidth="1" collapsed="1"/>
    <col min="5149" max="5149" width="7.58203125" style="446" customWidth="1" collapsed="1"/>
    <col min="5150" max="5150" width="11.75" style="446" customWidth="1" collapsed="1"/>
    <col min="5151" max="5376" width="9" style="446" collapsed="1"/>
    <col min="5377" max="5377" width="4" style="446" customWidth="1" collapsed="1"/>
    <col min="5378" max="5378" width="3.75" style="446" customWidth="1" collapsed="1"/>
    <col min="5379" max="5379" width="9.58203125" style="446" customWidth="1" collapsed="1"/>
    <col min="5380" max="5380" width="11.08203125" style="446" customWidth="1" collapsed="1"/>
    <col min="5381" max="5381" width="8" style="446" customWidth="1" collapsed="1"/>
    <col min="5382" max="5382" width="4.08203125" style="446" customWidth="1" collapsed="1"/>
    <col min="5383" max="5383" width="7.5" style="446" customWidth="1" collapsed="1"/>
    <col min="5384" max="5384" width="9.08203125" style="446" customWidth="1" collapsed="1"/>
    <col min="5385" max="5385" width="2" style="446" customWidth="1" collapsed="1"/>
    <col min="5386" max="5386" width="4.58203125" style="446" customWidth="1" collapsed="1"/>
    <col min="5387" max="5387" width="5.5" style="446" customWidth="1" collapsed="1"/>
    <col min="5388" max="5388" width="12" style="446" customWidth="1" collapsed="1"/>
    <col min="5389" max="5389" width="8" style="446" customWidth="1" collapsed="1"/>
    <col min="5390" max="5390" width="9" style="446" collapsed="1"/>
    <col min="5391" max="5391" width="10.25" style="446" customWidth="1" collapsed="1"/>
    <col min="5392" max="5392" width="12.08203125" style="446" customWidth="1" collapsed="1"/>
    <col min="5393" max="5393" width="4.08203125" style="446" customWidth="1" collapsed="1"/>
    <col min="5394" max="5394" width="8.58203125" style="446" customWidth="1" collapsed="1"/>
    <col min="5395" max="5395" width="11.08203125" style="446" customWidth="1" collapsed="1"/>
    <col min="5396" max="5396" width="7.5" style="446" customWidth="1" collapsed="1"/>
    <col min="5397" max="5397" width="4.5" style="446" customWidth="1" collapsed="1"/>
    <col min="5398" max="5398" width="7.5" style="446" customWidth="1" collapsed="1"/>
    <col min="5399" max="5399" width="11.25" style="446" customWidth="1" collapsed="1"/>
    <col min="5400" max="5400" width="2.25" style="446" customWidth="1" collapsed="1"/>
    <col min="5401" max="5401" width="3.75" style="446" customWidth="1" collapsed="1"/>
    <col min="5402" max="5402" width="4.25" style="446" customWidth="1" collapsed="1"/>
    <col min="5403" max="5403" width="11.08203125" style="446" customWidth="1" collapsed="1"/>
    <col min="5404" max="5404" width="8.58203125" style="446" customWidth="1" collapsed="1"/>
    <col min="5405" max="5405" width="7.58203125" style="446" customWidth="1" collapsed="1"/>
    <col min="5406" max="5406" width="11.75" style="446" customWidth="1" collapsed="1"/>
    <col min="5407" max="5632" width="9" style="446" collapsed="1"/>
    <col min="5633" max="5633" width="4" style="446" customWidth="1" collapsed="1"/>
    <col min="5634" max="5634" width="3.75" style="446" customWidth="1" collapsed="1"/>
    <col min="5635" max="5635" width="9.58203125" style="446" customWidth="1" collapsed="1"/>
    <col min="5636" max="5636" width="11.08203125" style="446" customWidth="1" collapsed="1"/>
    <col min="5637" max="5637" width="8" style="446" customWidth="1" collapsed="1"/>
    <col min="5638" max="5638" width="4.08203125" style="446" customWidth="1" collapsed="1"/>
    <col min="5639" max="5639" width="7.5" style="446" customWidth="1" collapsed="1"/>
    <col min="5640" max="5640" width="9.08203125" style="446" customWidth="1" collapsed="1"/>
    <col min="5641" max="5641" width="2" style="446" customWidth="1" collapsed="1"/>
    <col min="5642" max="5642" width="4.58203125" style="446" customWidth="1" collapsed="1"/>
    <col min="5643" max="5643" width="5.5" style="446" customWidth="1" collapsed="1"/>
    <col min="5644" max="5644" width="12" style="446" customWidth="1" collapsed="1"/>
    <col min="5645" max="5645" width="8" style="446" customWidth="1" collapsed="1"/>
    <col min="5646" max="5646" width="9" style="446" collapsed="1"/>
    <col min="5647" max="5647" width="10.25" style="446" customWidth="1" collapsed="1"/>
    <col min="5648" max="5648" width="12.08203125" style="446" customWidth="1" collapsed="1"/>
    <col min="5649" max="5649" width="4.08203125" style="446" customWidth="1" collapsed="1"/>
    <col min="5650" max="5650" width="8.58203125" style="446" customWidth="1" collapsed="1"/>
    <col min="5651" max="5651" width="11.08203125" style="446" customWidth="1" collapsed="1"/>
    <col min="5652" max="5652" width="7.5" style="446" customWidth="1" collapsed="1"/>
    <col min="5653" max="5653" width="4.5" style="446" customWidth="1" collapsed="1"/>
    <col min="5654" max="5654" width="7.5" style="446" customWidth="1" collapsed="1"/>
    <col min="5655" max="5655" width="11.25" style="446" customWidth="1" collapsed="1"/>
    <col min="5656" max="5656" width="2.25" style="446" customWidth="1" collapsed="1"/>
    <col min="5657" max="5657" width="3.75" style="446" customWidth="1" collapsed="1"/>
    <col min="5658" max="5658" width="4.25" style="446" customWidth="1" collapsed="1"/>
    <col min="5659" max="5659" width="11.08203125" style="446" customWidth="1" collapsed="1"/>
    <col min="5660" max="5660" width="8.58203125" style="446" customWidth="1" collapsed="1"/>
    <col min="5661" max="5661" width="7.58203125" style="446" customWidth="1" collapsed="1"/>
    <col min="5662" max="5662" width="11.75" style="446" customWidth="1" collapsed="1"/>
    <col min="5663" max="5888" width="9" style="446" collapsed="1"/>
    <col min="5889" max="5889" width="4" style="446" customWidth="1" collapsed="1"/>
    <col min="5890" max="5890" width="3.75" style="446" customWidth="1" collapsed="1"/>
    <col min="5891" max="5891" width="9.58203125" style="446" customWidth="1" collapsed="1"/>
    <col min="5892" max="5892" width="11.08203125" style="446" customWidth="1" collapsed="1"/>
    <col min="5893" max="5893" width="8" style="446" customWidth="1" collapsed="1"/>
    <col min="5894" max="5894" width="4.08203125" style="446" customWidth="1" collapsed="1"/>
    <col min="5895" max="5895" width="7.5" style="446" customWidth="1" collapsed="1"/>
    <col min="5896" max="5896" width="9.08203125" style="446" customWidth="1" collapsed="1"/>
    <col min="5897" max="5897" width="2" style="446" customWidth="1" collapsed="1"/>
    <col min="5898" max="5898" width="4.58203125" style="446" customWidth="1" collapsed="1"/>
    <col min="5899" max="5899" width="5.5" style="446" customWidth="1" collapsed="1"/>
    <col min="5900" max="5900" width="12" style="446" customWidth="1" collapsed="1"/>
    <col min="5901" max="5901" width="8" style="446" customWidth="1" collapsed="1"/>
    <col min="5902" max="5902" width="9" style="446" collapsed="1"/>
    <col min="5903" max="5903" width="10.25" style="446" customWidth="1" collapsed="1"/>
    <col min="5904" max="5904" width="12.08203125" style="446" customWidth="1" collapsed="1"/>
    <col min="5905" max="5905" width="4.08203125" style="446" customWidth="1" collapsed="1"/>
    <col min="5906" max="5906" width="8.58203125" style="446" customWidth="1" collapsed="1"/>
    <col min="5907" max="5907" width="11.08203125" style="446" customWidth="1" collapsed="1"/>
    <col min="5908" max="5908" width="7.5" style="446" customWidth="1" collapsed="1"/>
    <col min="5909" max="5909" width="4.5" style="446" customWidth="1" collapsed="1"/>
    <col min="5910" max="5910" width="7.5" style="446" customWidth="1" collapsed="1"/>
    <col min="5911" max="5911" width="11.25" style="446" customWidth="1" collapsed="1"/>
    <col min="5912" max="5912" width="2.25" style="446" customWidth="1" collapsed="1"/>
    <col min="5913" max="5913" width="3.75" style="446" customWidth="1" collapsed="1"/>
    <col min="5914" max="5914" width="4.25" style="446" customWidth="1" collapsed="1"/>
    <col min="5915" max="5915" width="11.08203125" style="446" customWidth="1" collapsed="1"/>
    <col min="5916" max="5916" width="8.58203125" style="446" customWidth="1" collapsed="1"/>
    <col min="5917" max="5917" width="7.58203125" style="446" customWidth="1" collapsed="1"/>
    <col min="5918" max="5918" width="11.75" style="446" customWidth="1" collapsed="1"/>
    <col min="5919" max="6144" width="9" style="446" collapsed="1"/>
    <col min="6145" max="6145" width="4" style="446" customWidth="1" collapsed="1"/>
    <col min="6146" max="6146" width="3.75" style="446" customWidth="1" collapsed="1"/>
    <col min="6147" max="6147" width="9.58203125" style="446" customWidth="1" collapsed="1"/>
    <col min="6148" max="6148" width="11.08203125" style="446" customWidth="1" collapsed="1"/>
    <col min="6149" max="6149" width="8" style="446" customWidth="1" collapsed="1"/>
    <col min="6150" max="6150" width="4.08203125" style="446" customWidth="1" collapsed="1"/>
    <col min="6151" max="6151" width="7.5" style="446" customWidth="1" collapsed="1"/>
    <col min="6152" max="6152" width="9.08203125" style="446" customWidth="1" collapsed="1"/>
    <col min="6153" max="6153" width="2" style="446" customWidth="1" collapsed="1"/>
    <col min="6154" max="6154" width="4.58203125" style="446" customWidth="1" collapsed="1"/>
    <col min="6155" max="6155" width="5.5" style="446" customWidth="1" collapsed="1"/>
    <col min="6156" max="6156" width="12" style="446" customWidth="1" collapsed="1"/>
    <col min="6157" max="6157" width="8" style="446" customWidth="1" collapsed="1"/>
    <col min="6158" max="6158" width="9" style="446" collapsed="1"/>
    <col min="6159" max="6159" width="10.25" style="446" customWidth="1" collapsed="1"/>
    <col min="6160" max="6160" width="12.08203125" style="446" customWidth="1" collapsed="1"/>
    <col min="6161" max="6161" width="4.08203125" style="446" customWidth="1" collapsed="1"/>
    <col min="6162" max="6162" width="8.58203125" style="446" customWidth="1" collapsed="1"/>
    <col min="6163" max="6163" width="11.08203125" style="446" customWidth="1" collapsed="1"/>
    <col min="6164" max="6164" width="7.5" style="446" customWidth="1" collapsed="1"/>
    <col min="6165" max="6165" width="4.5" style="446" customWidth="1" collapsed="1"/>
    <col min="6166" max="6166" width="7.5" style="446" customWidth="1" collapsed="1"/>
    <col min="6167" max="6167" width="11.25" style="446" customWidth="1" collapsed="1"/>
    <col min="6168" max="6168" width="2.25" style="446" customWidth="1" collapsed="1"/>
    <col min="6169" max="6169" width="3.75" style="446" customWidth="1" collapsed="1"/>
    <col min="6170" max="6170" width="4.25" style="446" customWidth="1" collapsed="1"/>
    <col min="6171" max="6171" width="11.08203125" style="446" customWidth="1" collapsed="1"/>
    <col min="6172" max="6172" width="8.58203125" style="446" customWidth="1" collapsed="1"/>
    <col min="6173" max="6173" width="7.58203125" style="446" customWidth="1" collapsed="1"/>
    <col min="6174" max="6174" width="11.75" style="446" customWidth="1" collapsed="1"/>
    <col min="6175" max="6400" width="9" style="446" collapsed="1"/>
    <col min="6401" max="6401" width="4" style="446" customWidth="1" collapsed="1"/>
    <col min="6402" max="6402" width="3.75" style="446" customWidth="1" collapsed="1"/>
    <col min="6403" max="6403" width="9.58203125" style="446" customWidth="1" collapsed="1"/>
    <col min="6404" max="6404" width="11.08203125" style="446" customWidth="1" collapsed="1"/>
    <col min="6405" max="6405" width="8" style="446" customWidth="1" collapsed="1"/>
    <col min="6406" max="6406" width="4.08203125" style="446" customWidth="1" collapsed="1"/>
    <col min="6407" max="6407" width="7.5" style="446" customWidth="1" collapsed="1"/>
    <col min="6408" max="6408" width="9.08203125" style="446" customWidth="1" collapsed="1"/>
    <col min="6409" max="6409" width="2" style="446" customWidth="1" collapsed="1"/>
    <col min="6410" max="6410" width="4.58203125" style="446" customWidth="1" collapsed="1"/>
    <col min="6411" max="6411" width="5.5" style="446" customWidth="1" collapsed="1"/>
    <col min="6412" max="6412" width="12" style="446" customWidth="1" collapsed="1"/>
    <col min="6413" max="6413" width="8" style="446" customWidth="1" collapsed="1"/>
    <col min="6414" max="6414" width="9" style="446" collapsed="1"/>
    <col min="6415" max="6415" width="10.25" style="446" customWidth="1" collapsed="1"/>
    <col min="6416" max="6416" width="12.08203125" style="446" customWidth="1" collapsed="1"/>
    <col min="6417" max="6417" width="4.08203125" style="446" customWidth="1" collapsed="1"/>
    <col min="6418" max="6418" width="8.58203125" style="446" customWidth="1" collapsed="1"/>
    <col min="6419" max="6419" width="11.08203125" style="446" customWidth="1" collapsed="1"/>
    <col min="6420" max="6420" width="7.5" style="446" customWidth="1" collapsed="1"/>
    <col min="6421" max="6421" width="4.5" style="446" customWidth="1" collapsed="1"/>
    <col min="6422" max="6422" width="7.5" style="446" customWidth="1" collapsed="1"/>
    <col min="6423" max="6423" width="11.25" style="446" customWidth="1" collapsed="1"/>
    <col min="6424" max="6424" width="2.25" style="446" customWidth="1" collapsed="1"/>
    <col min="6425" max="6425" width="3.75" style="446" customWidth="1" collapsed="1"/>
    <col min="6426" max="6426" width="4.25" style="446" customWidth="1" collapsed="1"/>
    <col min="6427" max="6427" width="11.08203125" style="446" customWidth="1" collapsed="1"/>
    <col min="6428" max="6428" width="8.58203125" style="446" customWidth="1" collapsed="1"/>
    <col min="6429" max="6429" width="7.58203125" style="446" customWidth="1" collapsed="1"/>
    <col min="6430" max="6430" width="11.75" style="446" customWidth="1" collapsed="1"/>
    <col min="6431" max="6656" width="9" style="446" collapsed="1"/>
    <col min="6657" max="6657" width="4" style="446" customWidth="1" collapsed="1"/>
    <col min="6658" max="6658" width="3.75" style="446" customWidth="1" collapsed="1"/>
    <col min="6659" max="6659" width="9.58203125" style="446" customWidth="1" collapsed="1"/>
    <col min="6660" max="6660" width="11.08203125" style="446" customWidth="1" collapsed="1"/>
    <col min="6661" max="6661" width="8" style="446" customWidth="1" collapsed="1"/>
    <col min="6662" max="6662" width="4.08203125" style="446" customWidth="1" collapsed="1"/>
    <col min="6663" max="6663" width="7.5" style="446" customWidth="1" collapsed="1"/>
    <col min="6664" max="6664" width="9.08203125" style="446" customWidth="1" collapsed="1"/>
    <col min="6665" max="6665" width="2" style="446" customWidth="1" collapsed="1"/>
    <col min="6666" max="6666" width="4.58203125" style="446" customWidth="1" collapsed="1"/>
    <col min="6667" max="6667" width="5.5" style="446" customWidth="1" collapsed="1"/>
    <col min="6668" max="6668" width="12" style="446" customWidth="1" collapsed="1"/>
    <col min="6669" max="6669" width="8" style="446" customWidth="1" collapsed="1"/>
    <col min="6670" max="6670" width="9" style="446" collapsed="1"/>
    <col min="6671" max="6671" width="10.25" style="446" customWidth="1" collapsed="1"/>
    <col min="6672" max="6672" width="12.08203125" style="446" customWidth="1" collapsed="1"/>
    <col min="6673" max="6673" width="4.08203125" style="446" customWidth="1" collapsed="1"/>
    <col min="6674" max="6674" width="8.58203125" style="446" customWidth="1" collapsed="1"/>
    <col min="6675" max="6675" width="11.08203125" style="446" customWidth="1" collapsed="1"/>
    <col min="6676" max="6676" width="7.5" style="446" customWidth="1" collapsed="1"/>
    <col min="6677" max="6677" width="4.5" style="446" customWidth="1" collapsed="1"/>
    <col min="6678" max="6678" width="7.5" style="446" customWidth="1" collapsed="1"/>
    <col min="6679" max="6679" width="11.25" style="446" customWidth="1" collapsed="1"/>
    <col min="6680" max="6680" width="2.25" style="446" customWidth="1" collapsed="1"/>
    <col min="6681" max="6681" width="3.75" style="446" customWidth="1" collapsed="1"/>
    <col min="6682" max="6682" width="4.25" style="446" customWidth="1" collapsed="1"/>
    <col min="6683" max="6683" width="11.08203125" style="446" customWidth="1" collapsed="1"/>
    <col min="6684" max="6684" width="8.58203125" style="446" customWidth="1" collapsed="1"/>
    <col min="6685" max="6685" width="7.58203125" style="446" customWidth="1" collapsed="1"/>
    <col min="6686" max="6686" width="11.75" style="446" customWidth="1" collapsed="1"/>
    <col min="6687" max="6912" width="9" style="446" collapsed="1"/>
    <col min="6913" max="6913" width="4" style="446" customWidth="1" collapsed="1"/>
    <col min="6914" max="6914" width="3.75" style="446" customWidth="1" collapsed="1"/>
    <col min="6915" max="6915" width="9.58203125" style="446" customWidth="1" collapsed="1"/>
    <col min="6916" max="6916" width="11.08203125" style="446" customWidth="1" collapsed="1"/>
    <col min="6917" max="6917" width="8" style="446" customWidth="1" collapsed="1"/>
    <col min="6918" max="6918" width="4.08203125" style="446" customWidth="1" collapsed="1"/>
    <col min="6919" max="6919" width="7.5" style="446" customWidth="1" collapsed="1"/>
    <col min="6920" max="6920" width="9.08203125" style="446" customWidth="1" collapsed="1"/>
    <col min="6921" max="6921" width="2" style="446" customWidth="1" collapsed="1"/>
    <col min="6922" max="6922" width="4.58203125" style="446" customWidth="1" collapsed="1"/>
    <col min="6923" max="6923" width="5.5" style="446" customWidth="1" collapsed="1"/>
    <col min="6924" max="6924" width="12" style="446" customWidth="1" collapsed="1"/>
    <col min="6925" max="6925" width="8" style="446" customWidth="1" collapsed="1"/>
    <col min="6926" max="6926" width="9" style="446" collapsed="1"/>
    <col min="6927" max="6927" width="10.25" style="446" customWidth="1" collapsed="1"/>
    <col min="6928" max="6928" width="12.08203125" style="446" customWidth="1" collapsed="1"/>
    <col min="6929" max="6929" width="4.08203125" style="446" customWidth="1" collapsed="1"/>
    <col min="6930" max="6930" width="8.58203125" style="446" customWidth="1" collapsed="1"/>
    <col min="6931" max="6931" width="11.08203125" style="446" customWidth="1" collapsed="1"/>
    <col min="6932" max="6932" width="7.5" style="446" customWidth="1" collapsed="1"/>
    <col min="6933" max="6933" width="4.5" style="446" customWidth="1" collapsed="1"/>
    <col min="6934" max="6934" width="7.5" style="446" customWidth="1" collapsed="1"/>
    <col min="6935" max="6935" width="11.25" style="446" customWidth="1" collapsed="1"/>
    <col min="6936" max="6936" width="2.25" style="446" customWidth="1" collapsed="1"/>
    <col min="6937" max="6937" width="3.75" style="446" customWidth="1" collapsed="1"/>
    <col min="6938" max="6938" width="4.25" style="446" customWidth="1" collapsed="1"/>
    <col min="6939" max="6939" width="11.08203125" style="446" customWidth="1" collapsed="1"/>
    <col min="6940" max="6940" width="8.58203125" style="446" customWidth="1" collapsed="1"/>
    <col min="6941" max="6941" width="7.58203125" style="446" customWidth="1" collapsed="1"/>
    <col min="6942" max="6942" width="11.75" style="446" customWidth="1" collapsed="1"/>
    <col min="6943" max="7168" width="9" style="446" collapsed="1"/>
    <col min="7169" max="7169" width="4" style="446" customWidth="1" collapsed="1"/>
    <col min="7170" max="7170" width="3.75" style="446" customWidth="1" collapsed="1"/>
    <col min="7171" max="7171" width="9.58203125" style="446" customWidth="1" collapsed="1"/>
    <col min="7172" max="7172" width="11.08203125" style="446" customWidth="1" collapsed="1"/>
    <col min="7173" max="7173" width="8" style="446" customWidth="1" collapsed="1"/>
    <col min="7174" max="7174" width="4.08203125" style="446" customWidth="1" collapsed="1"/>
    <col min="7175" max="7175" width="7.5" style="446" customWidth="1" collapsed="1"/>
    <col min="7176" max="7176" width="9.08203125" style="446" customWidth="1" collapsed="1"/>
    <col min="7177" max="7177" width="2" style="446" customWidth="1" collapsed="1"/>
    <col min="7178" max="7178" width="4.58203125" style="446" customWidth="1" collapsed="1"/>
    <col min="7179" max="7179" width="5.5" style="446" customWidth="1" collapsed="1"/>
    <col min="7180" max="7180" width="12" style="446" customWidth="1" collapsed="1"/>
    <col min="7181" max="7181" width="8" style="446" customWidth="1" collapsed="1"/>
    <col min="7182" max="7182" width="9" style="446" collapsed="1"/>
    <col min="7183" max="7183" width="10.25" style="446" customWidth="1" collapsed="1"/>
    <col min="7184" max="7184" width="12.08203125" style="446" customWidth="1" collapsed="1"/>
    <col min="7185" max="7185" width="4.08203125" style="446" customWidth="1" collapsed="1"/>
    <col min="7186" max="7186" width="8.58203125" style="446" customWidth="1" collapsed="1"/>
    <col min="7187" max="7187" width="11.08203125" style="446" customWidth="1" collapsed="1"/>
    <col min="7188" max="7188" width="7.5" style="446" customWidth="1" collapsed="1"/>
    <col min="7189" max="7189" width="4.5" style="446" customWidth="1" collapsed="1"/>
    <col min="7190" max="7190" width="7.5" style="446" customWidth="1" collapsed="1"/>
    <col min="7191" max="7191" width="11.25" style="446" customWidth="1" collapsed="1"/>
    <col min="7192" max="7192" width="2.25" style="446" customWidth="1" collapsed="1"/>
    <col min="7193" max="7193" width="3.75" style="446" customWidth="1" collapsed="1"/>
    <col min="7194" max="7194" width="4.25" style="446" customWidth="1" collapsed="1"/>
    <col min="7195" max="7195" width="11.08203125" style="446" customWidth="1" collapsed="1"/>
    <col min="7196" max="7196" width="8.58203125" style="446" customWidth="1" collapsed="1"/>
    <col min="7197" max="7197" width="7.58203125" style="446" customWidth="1" collapsed="1"/>
    <col min="7198" max="7198" width="11.75" style="446" customWidth="1" collapsed="1"/>
    <col min="7199" max="7424" width="9" style="446" collapsed="1"/>
    <col min="7425" max="7425" width="4" style="446" customWidth="1" collapsed="1"/>
    <col min="7426" max="7426" width="3.75" style="446" customWidth="1" collapsed="1"/>
    <col min="7427" max="7427" width="9.58203125" style="446" customWidth="1" collapsed="1"/>
    <col min="7428" max="7428" width="11.08203125" style="446" customWidth="1" collapsed="1"/>
    <col min="7429" max="7429" width="8" style="446" customWidth="1" collapsed="1"/>
    <col min="7430" max="7430" width="4.08203125" style="446" customWidth="1" collapsed="1"/>
    <col min="7431" max="7431" width="7.5" style="446" customWidth="1" collapsed="1"/>
    <col min="7432" max="7432" width="9.08203125" style="446" customWidth="1" collapsed="1"/>
    <col min="7433" max="7433" width="2" style="446" customWidth="1" collapsed="1"/>
    <col min="7434" max="7434" width="4.58203125" style="446" customWidth="1" collapsed="1"/>
    <col min="7435" max="7435" width="5.5" style="446" customWidth="1" collapsed="1"/>
    <col min="7436" max="7436" width="12" style="446" customWidth="1" collapsed="1"/>
    <col min="7437" max="7437" width="8" style="446" customWidth="1" collapsed="1"/>
    <col min="7438" max="7438" width="9" style="446" collapsed="1"/>
    <col min="7439" max="7439" width="10.25" style="446" customWidth="1" collapsed="1"/>
    <col min="7440" max="7440" width="12.08203125" style="446" customWidth="1" collapsed="1"/>
    <col min="7441" max="7441" width="4.08203125" style="446" customWidth="1" collapsed="1"/>
    <col min="7442" max="7442" width="8.58203125" style="446" customWidth="1" collapsed="1"/>
    <col min="7443" max="7443" width="11.08203125" style="446" customWidth="1" collapsed="1"/>
    <col min="7444" max="7444" width="7.5" style="446" customWidth="1" collapsed="1"/>
    <col min="7445" max="7445" width="4.5" style="446" customWidth="1" collapsed="1"/>
    <col min="7446" max="7446" width="7.5" style="446" customWidth="1" collapsed="1"/>
    <col min="7447" max="7447" width="11.25" style="446" customWidth="1" collapsed="1"/>
    <col min="7448" max="7448" width="2.25" style="446" customWidth="1" collapsed="1"/>
    <col min="7449" max="7449" width="3.75" style="446" customWidth="1" collapsed="1"/>
    <col min="7450" max="7450" width="4.25" style="446" customWidth="1" collapsed="1"/>
    <col min="7451" max="7451" width="11.08203125" style="446" customWidth="1" collapsed="1"/>
    <col min="7452" max="7452" width="8.58203125" style="446" customWidth="1" collapsed="1"/>
    <col min="7453" max="7453" width="7.58203125" style="446" customWidth="1" collapsed="1"/>
    <col min="7454" max="7454" width="11.75" style="446" customWidth="1" collapsed="1"/>
    <col min="7455" max="7680" width="9" style="446" collapsed="1"/>
    <col min="7681" max="7681" width="4" style="446" customWidth="1" collapsed="1"/>
    <col min="7682" max="7682" width="3.75" style="446" customWidth="1" collapsed="1"/>
    <col min="7683" max="7683" width="9.58203125" style="446" customWidth="1" collapsed="1"/>
    <col min="7684" max="7684" width="11.08203125" style="446" customWidth="1" collapsed="1"/>
    <col min="7685" max="7685" width="8" style="446" customWidth="1" collapsed="1"/>
    <col min="7686" max="7686" width="4.08203125" style="446" customWidth="1" collapsed="1"/>
    <col min="7687" max="7687" width="7.5" style="446" customWidth="1" collapsed="1"/>
    <col min="7688" max="7688" width="9.08203125" style="446" customWidth="1" collapsed="1"/>
    <col min="7689" max="7689" width="2" style="446" customWidth="1" collapsed="1"/>
    <col min="7690" max="7690" width="4.58203125" style="446" customWidth="1" collapsed="1"/>
    <col min="7691" max="7691" width="5.5" style="446" customWidth="1" collapsed="1"/>
    <col min="7692" max="7692" width="12" style="446" customWidth="1" collapsed="1"/>
    <col min="7693" max="7693" width="8" style="446" customWidth="1" collapsed="1"/>
    <col min="7694" max="7694" width="9" style="446" collapsed="1"/>
    <col min="7695" max="7695" width="10.25" style="446" customWidth="1" collapsed="1"/>
    <col min="7696" max="7696" width="12.08203125" style="446" customWidth="1" collapsed="1"/>
    <col min="7697" max="7697" width="4.08203125" style="446" customWidth="1" collapsed="1"/>
    <col min="7698" max="7698" width="8.58203125" style="446" customWidth="1" collapsed="1"/>
    <col min="7699" max="7699" width="11.08203125" style="446" customWidth="1" collapsed="1"/>
    <col min="7700" max="7700" width="7.5" style="446" customWidth="1" collapsed="1"/>
    <col min="7701" max="7701" width="4.5" style="446" customWidth="1" collapsed="1"/>
    <col min="7702" max="7702" width="7.5" style="446" customWidth="1" collapsed="1"/>
    <col min="7703" max="7703" width="11.25" style="446" customWidth="1" collapsed="1"/>
    <col min="7704" max="7704" width="2.25" style="446" customWidth="1" collapsed="1"/>
    <col min="7705" max="7705" width="3.75" style="446" customWidth="1" collapsed="1"/>
    <col min="7706" max="7706" width="4.25" style="446" customWidth="1" collapsed="1"/>
    <col min="7707" max="7707" width="11.08203125" style="446" customWidth="1" collapsed="1"/>
    <col min="7708" max="7708" width="8.58203125" style="446" customWidth="1" collapsed="1"/>
    <col min="7709" max="7709" width="7.58203125" style="446" customWidth="1" collapsed="1"/>
    <col min="7710" max="7710" width="11.75" style="446" customWidth="1" collapsed="1"/>
    <col min="7711" max="7936" width="9" style="446" collapsed="1"/>
    <col min="7937" max="7937" width="4" style="446" customWidth="1" collapsed="1"/>
    <col min="7938" max="7938" width="3.75" style="446" customWidth="1" collapsed="1"/>
    <col min="7939" max="7939" width="9.58203125" style="446" customWidth="1" collapsed="1"/>
    <col min="7940" max="7940" width="11.08203125" style="446" customWidth="1" collapsed="1"/>
    <col min="7941" max="7941" width="8" style="446" customWidth="1" collapsed="1"/>
    <col min="7942" max="7942" width="4.08203125" style="446" customWidth="1" collapsed="1"/>
    <col min="7943" max="7943" width="7.5" style="446" customWidth="1" collapsed="1"/>
    <col min="7944" max="7944" width="9.08203125" style="446" customWidth="1" collapsed="1"/>
    <col min="7945" max="7945" width="2" style="446" customWidth="1" collapsed="1"/>
    <col min="7946" max="7946" width="4.58203125" style="446" customWidth="1" collapsed="1"/>
    <col min="7947" max="7947" width="5.5" style="446" customWidth="1" collapsed="1"/>
    <col min="7948" max="7948" width="12" style="446" customWidth="1" collapsed="1"/>
    <col min="7949" max="7949" width="8" style="446" customWidth="1" collapsed="1"/>
    <col min="7950" max="7950" width="9" style="446" collapsed="1"/>
    <col min="7951" max="7951" width="10.25" style="446" customWidth="1" collapsed="1"/>
    <col min="7952" max="7952" width="12.08203125" style="446" customWidth="1" collapsed="1"/>
    <col min="7953" max="7953" width="4.08203125" style="446" customWidth="1" collapsed="1"/>
    <col min="7954" max="7954" width="8.58203125" style="446" customWidth="1" collapsed="1"/>
    <col min="7955" max="7955" width="11.08203125" style="446" customWidth="1" collapsed="1"/>
    <col min="7956" max="7956" width="7.5" style="446" customWidth="1" collapsed="1"/>
    <col min="7957" max="7957" width="4.5" style="446" customWidth="1" collapsed="1"/>
    <col min="7958" max="7958" width="7.5" style="446" customWidth="1" collapsed="1"/>
    <col min="7959" max="7959" width="11.25" style="446" customWidth="1" collapsed="1"/>
    <col min="7960" max="7960" width="2.25" style="446" customWidth="1" collapsed="1"/>
    <col min="7961" max="7961" width="3.75" style="446" customWidth="1" collapsed="1"/>
    <col min="7962" max="7962" width="4.25" style="446" customWidth="1" collapsed="1"/>
    <col min="7963" max="7963" width="11.08203125" style="446" customWidth="1" collapsed="1"/>
    <col min="7964" max="7964" width="8.58203125" style="446" customWidth="1" collapsed="1"/>
    <col min="7965" max="7965" width="7.58203125" style="446" customWidth="1" collapsed="1"/>
    <col min="7966" max="7966" width="11.75" style="446" customWidth="1" collapsed="1"/>
    <col min="7967" max="8192" width="9" style="446" collapsed="1"/>
    <col min="8193" max="8193" width="4" style="446" customWidth="1" collapsed="1"/>
    <col min="8194" max="8194" width="3.75" style="446" customWidth="1" collapsed="1"/>
    <col min="8195" max="8195" width="9.58203125" style="446" customWidth="1" collapsed="1"/>
    <col min="8196" max="8196" width="11.08203125" style="446" customWidth="1" collapsed="1"/>
    <col min="8197" max="8197" width="8" style="446" customWidth="1" collapsed="1"/>
    <col min="8198" max="8198" width="4.08203125" style="446" customWidth="1" collapsed="1"/>
    <col min="8199" max="8199" width="7.5" style="446" customWidth="1" collapsed="1"/>
    <col min="8200" max="8200" width="9.08203125" style="446" customWidth="1" collapsed="1"/>
    <col min="8201" max="8201" width="2" style="446" customWidth="1" collapsed="1"/>
    <col min="8202" max="8202" width="4.58203125" style="446" customWidth="1" collapsed="1"/>
    <col min="8203" max="8203" width="5.5" style="446" customWidth="1" collapsed="1"/>
    <col min="8204" max="8204" width="12" style="446" customWidth="1" collapsed="1"/>
    <col min="8205" max="8205" width="8" style="446" customWidth="1" collapsed="1"/>
    <col min="8206" max="8206" width="9" style="446" collapsed="1"/>
    <col min="8207" max="8207" width="10.25" style="446" customWidth="1" collapsed="1"/>
    <col min="8208" max="8208" width="12.08203125" style="446" customWidth="1" collapsed="1"/>
    <col min="8209" max="8209" width="4.08203125" style="446" customWidth="1" collapsed="1"/>
    <col min="8210" max="8210" width="8.58203125" style="446" customWidth="1" collapsed="1"/>
    <col min="8211" max="8211" width="11.08203125" style="446" customWidth="1" collapsed="1"/>
    <col min="8212" max="8212" width="7.5" style="446" customWidth="1" collapsed="1"/>
    <col min="8213" max="8213" width="4.5" style="446" customWidth="1" collapsed="1"/>
    <col min="8214" max="8214" width="7.5" style="446" customWidth="1" collapsed="1"/>
    <col min="8215" max="8215" width="11.25" style="446" customWidth="1" collapsed="1"/>
    <col min="8216" max="8216" width="2.25" style="446" customWidth="1" collapsed="1"/>
    <col min="8217" max="8217" width="3.75" style="446" customWidth="1" collapsed="1"/>
    <col min="8218" max="8218" width="4.25" style="446" customWidth="1" collapsed="1"/>
    <col min="8219" max="8219" width="11.08203125" style="446" customWidth="1" collapsed="1"/>
    <col min="8220" max="8220" width="8.58203125" style="446" customWidth="1" collapsed="1"/>
    <col min="8221" max="8221" width="7.58203125" style="446" customWidth="1" collapsed="1"/>
    <col min="8222" max="8222" width="11.75" style="446" customWidth="1" collapsed="1"/>
    <col min="8223" max="8448" width="9" style="446" collapsed="1"/>
    <col min="8449" max="8449" width="4" style="446" customWidth="1" collapsed="1"/>
    <col min="8450" max="8450" width="3.75" style="446" customWidth="1" collapsed="1"/>
    <col min="8451" max="8451" width="9.58203125" style="446" customWidth="1" collapsed="1"/>
    <col min="8452" max="8452" width="11.08203125" style="446" customWidth="1" collapsed="1"/>
    <col min="8453" max="8453" width="8" style="446" customWidth="1" collapsed="1"/>
    <col min="8454" max="8454" width="4.08203125" style="446" customWidth="1" collapsed="1"/>
    <col min="8455" max="8455" width="7.5" style="446" customWidth="1" collapsed="1"/>
    <col min="8456" max="8456" width="9.08203125" style="446" customWidth="1" collapsed="1"/>
    <col min="8457" max="8457" width="2" style="446" customWidth="1" collapsed="1"/>
    <col min="8458" max="8458" width="4.58203125" style="446" customWidth="1" collapsed="1"/>
    <col min="8459" max="8459" width="5.5" style="446" customWidth="1" collapsed="1"/>
    <col min="8460" max="8460" width="12" style="446" customWidth="1" collapsed="1"/>
    <col min="8461" max="8461" width="8" style="446" customWidth="1" collapsed="1"/>
    <col min="8462" max="8462" width="9" style="446" collapsed="1"/>
    <col min="8463" max="8463" width="10.25" style="446" customWidth="1" collapsed="1"/>
    <col min="8464" max="8464" width="12.08203125" style="446" customWidth="1" collapsed="1"/>
    <col min="8465" max="8465" width="4.08203125" style="446" customWidth="1" collapsed="1"/>
    <col min="8466" max="8466" width="8.58203125" style="446" customWidth="1" collapsed="1"/>
    <col min="8467" max="8467" width="11.08203125" style="446" customWidth="1" collapsed="1"/>
    <col min="8468" max="8468" width="7.5" style="446" customWidth="1" collapsed="1"/>
    <col min="8469" max="8469" width="4.5" style="446" customWidth="1" collapsed="1"/>
    <col min="8470" max="8470" width="7.5" style="446" customWidth="1" collapsed="1"/>
    <col min="8471" max="8471" width="11.25" style="446" customWidth="1" collapsed="1"/>
    <col min="8472" max="8472" width="2.25" style="446" customWidth="1" collapsed="1"/>
    <col min="8473" max="8473" width="3.75" style="446" customWidth="1" collapsed="1"/>
    <col min="8474" max="8474" width="4.25" style="446" customWidth="1" collapsed="1"/>
    <col min="8475" max="8475" width="11.08203125" style="446" customWidth="1" collapsed="1"/>
    <col min="8476" max="8476" width="8.58203125" style="446" customWidth="1" collapsed="1"/>
    <col min="8477" max="8477" width="7.58203125" style="446" customWidth="1" collapsed="1"/>
    <col min="8478" max="8478" width="11.75" style="446" customWidth="1" collapsed="1"/>
    <col min="8479" max="8704" width="9" style="446" collapsed="1"/>
    <col min="8705" max="8705" width="4" style="446" customWidth="1" collapsed="1"/>
    <col min="8706" max="8706" width="3.75" style="446" customWidth="1" collapsed="1"/>
    <col min="8707" max="8707" width="9.58203125" style="446" customWidth="1" collapsed="1"/>
    <col min="8708" max="8708" width="11.08203125" style="446" customWidth="1" collapsed="1"/>
    <col min="8709" max="8709" width="8" style="446" customWidth="1" collapsed="1"/>
    <col min="8710" max="8710" width="4.08203125" style="446" customWidth="1" collapsed="1"/>
    <col min="8711" max="8711" width="7.5" style="446" customWidth="1" collapsed="1"/>
    <col min="8712" max="8712" width="9.08203125" style="446" customWidth="1" collapsed="1"/>
    <col min="8713" max="8713" width="2" style="446" customWidth="1" collapsed="1"/>
    <col min="8714" max="8714" width="4.58203125" style="446" customWidth="1" collapsed="1"/>
    <col min="8715" max="8715" width="5.5" style="446" customWidth="1" collapsed="1"/>
    <col min="8716" max="8716" width="12" style="446" customWidth="1" collapsed="1"/>
    <col min="8717" max="8717" width="8" style="446" customWidth="1" collapsed="1"/>
    <col min="8718" max="8718" width="9" style="446" collapsed="1"/>
    <col min="8719" max="8719" width="10.25" style="446" customWidth="1" collapsed="1"/>
    <col min="8720" max="8720" width="12.08203125" style="446" customWidth="1" collapsed="1"/>
    <col min="8721" max="8721" width="4.08203125" style="446" customWidth="1" collapsed="1"/>
    <col min="8722" max="8722" width="8.58203125" style="446" customWidth="1" collapsed="1"/>
    <col min="8723" max="8723" width="11.08203125" style="446" customWidth="1" collapsed="1"/>
    <col min="8724" max="8724" width="7.5" style="446" customWidth="1" collapsed="1"/>
    <col min="8725" max="8725" width="4.5" style="446" customWidth="1" collapsed="1"/>
    <col min="8726" max="8726" width="7.5" style="446" customWidth="1" collapsed="1"/>
    <col min="8727" max="8727" width="11.25" style="446" customWidth="1" collapsed="1"/>
    <col min="8728" max="8728" width="2.25" style="446" customWidth="1" collapsed="1"/>
    <col min="8729" max="8729" width="3.75" style="446" customWidth="1" collapsed="1"/>
    <col min="8730" max="8730" width="4.25" style="446" customWidth="1" collapsed="1"/>
    <col min="8731" max="8731" width="11.08203125" style="446" customWidth="1" collapsed="1"/>
    <col min="8732" max="8732" width="8.58203125" style="446" customWidth="1" collapsed="1"/>
    <col min="8733" max="8733" width="7.58203125" style="446" customWidth="1" collapsed="1"/>
    <col min="8734" max="8734" width="11.75" style="446" customWidth="1" collapsed="1"/>
    <col min="8735" max="8960" width="9" style="446" collapsed="1"/>
    <col min="8961" max="8961" width="4" style="446" customWidth="1" collapsed="1"/>
    <col min="8962" max="8962" width="3.75" style="446" customWidth="1" collapsed="1"/>
    <col min="8963" max="8963" width="9.58203125" style="446" customWidth="1" collapsed="1"/>
    <col min="8964" max="8964" width="11.08203125" style="446" customWidth="1" collapsed="1"/>
    <col min="8965" max="8965" width="8" style="446" customWidth="1" collapsed="1"/>
    <col min="8966" max="8966" width="4.08203125" style="446" customWidth="1" collapsed="1"/>
    <col min="8967" max="8967" width="7.5" style="446" customWidth="1" collapsed="1"/>
    <col min="8968" max="8968" width="9.08203125" style="446" customWidth="1" collapsed="1"/>
    <col min="8969" max="8969" width="2" style="446" customWidth="1" collapsed="1"/>
    <col min="8970" max="8970" width="4.58203125" style="446" customWidth="1" collapsed="1"/>
    <col min="8971" max="8971" width="5.5" style="446" customWidth="1" collapsed="1"/>
    <col min="8972" max="8972" width="12" style="446" customWidth="1" collapsed="1"/>
    <col min="8973" max="8973" width="8" style="446" customWidth="1" collapsed="1"/>
    <col min="8974" max="8974" width="9" style="446" collapsed="1"/>
    <col min="8975" max="8975" width="10.25" style="446" customWidth="1" collapsed="1"/>
    <col min="8976" max="8976" width="12.08203125" style="446" customWidth="1" collapsed="1"/>
    <col min="8977" max="8977" width="4.08203125" style="446" customWidth="1" collapsed="1"/>
    <col min="8978" max="8978" width="8.58203125" style="446" customWidth="1" collapsed="1"/>
    <col min="8979" max="8979" width="11.08203125" style="446" customWidth="1" collapsed="1"/>
    <col min="8980" max="8980" width="7.5" style="446" customWidth="1" collapsed="1"/>
    <col min="8981" max="8981" width="4.5" style="446" customWidth="1" collapsed="1"/>
    <col min="8982" max="8982" width="7.5" style="446" customWidth="1" collapsed="1"/>
    <col min="8983" max="8983" width="11.25" style="446" customWidth="1" collapsed="1"/>
    <col min="8984" max="8984" width="2.25" style="446" customWidth="1" collapsed="1"/>
    <col min="8985" max="8985" width="3.75" style="446" customWidth="1" collapsed="1"/>
    <col min="8986" max="8986" width="4.25" style="446" customWidth="1" collapsed="1"/>
    <col min="8987" max="8987" width="11.08203125" style="446" customWidth="1" collapsed="1"/>
    <col min="8988" max="8988" width="8.58203125" style="446" customWidth="1" collapsed="1"/>
    <col min="8989" max="8989" width="7.58203125" style="446" customWidth="1" collapsed="1"/>
    <col min="8990" max="8990" width="11.75" style="446" customWidth="1" collapsed="1"/>
    <col min="8991" max="9216" width="9" style="446" collapsed="1"/>
    <col min="9217" max="9217" width="4" style="446" customWidth="1" collapsed="1"/>
    <col min="9218" max="9218" width="3.75" style="446" customWidth="1" collapsed="1"/>
    <col min="9219" max="9219" width="9.58203125" style="446" customWidth="1" collapsed="1"/>
    <col min="9220" max="9220" width="11.08203125" style="446" customWidth="1" collapsed="1"/>
    <col min="9221" max="9221" width="8" style="446" customWidth="1" collapsed="1"/>
    <col min="9222" max="9222" width="4.08203125" style="446" customWidth="1" collapsed="1"/>
    <col min="9223" max="9223" width="7.5" style="446" customWidth="1" collapsed="1"/>
    <col min="9224" max="9224" width="9.08203125" style="446" customWidth="1" collapsed="1"/>
    <col min="9225" max="9225" width="2" style="446" customWidth="1" collapsed="1"/>
    <col min="9226" max="9226" width="4.58203125" style="446" customWidth="1" collapsed="1"/>
    <col min="9227" max="9227" width="5.5" style="446" customWidth="1" collapsed="1"/>
    <col min="9228" max="9228" width="12" style="446" customWidth="1" collapsed="1"/>
    <col min="9229" max="9229" width="8" style="446" customWidth="1" collapsed="1"/>
    <col min="9230" max="9230" width="9" style="446" collapsed="1"/>
    <col min="9231" max="9231" width="10.25" style="446" customWidth="1" collapsed="1"/>
    <col min="9232" max="9232" width="12.08203125" style="446" customWidth="1" collapsed="1"/>
    <col min="9233" max="9233" width="4.08203125" style="446" customWidth="1" collapsed="1"/>
    <col min="9234" max="9234" width="8.58203125" style="446" customWidth="1" collapsed="1"/>
    <col min="9235" max="9235" width="11.08203125" style="446" customWidth="1" collapsed="1"/>
    <col min="9236" max="9236" width="7.5" style="446" customWidth="1" collapsed="1"/>
    <col min="9237" max="9237" width="4.5" style="446" customWidth="1" collapsed="1"/>
    <col min="9238" max="9238" width="7.5" style="446" customWidth="1" collapsed="1"/>
    <col min="9239" max="9239" width="11.25" style="446" customWidth="1" collapsed="1"/>
    <col min="9240" max="9240" width="2.25" style="446" customWidth="1" collapsed="1"/>
    <col min="9241" max="9241" width="3.75" style="446" customWidth="1" collapsed="1"/>
    <col min="9242" max="9242" width="4.25" style="446" customWidth="1" collapsed="1"/>
    <col min="9243" max="9243" width="11.08203125" style="446" customWidth="1" collapsed="1"/>
    <col min="9244" max="9244" width="8.58203125" style="446" customWidth="1" collapsed="1"/>
    <col min="9245" max="9245" width="7.58203125" style="446" customWidth="1" collapsed="1"/>
    <col min="9246" max="9246" width="11.75" style="446" customWidth="1" collapsed="1"/>
    <col min="9247" max="9472" width="9" style="446" collapsed="1"/>
    <col min="9473" max="9473" width="4" style="446" customWidth="1" collapsed="1"/>
    <col min="9474" max="9474" width="3.75" style="446" customWidth="1" collapsed="1"/>
    <col min="9475" max="9475" width="9.58203125" style="446" customWidth="1" collapsed="1"/>
    <col min="9476" max="9476" width="11.08203125" style="446" customWidth="1" collapsed="1"/>
    <col min="9477" max="9477" width="8" style="446" customWidth="1" collapsed="1"/>
    <col min="9478" max="9478" width="4.08203125" style="446" customWidth="1" collapsed="1"/>
    <col min="9479" max="9479" width="7.5" style="446" customWidth="1" collapsed="1"/>
    <col min="9480" max="9480" width="9.08203125" style="446" customWidth="1" collapsed="1"/>
    <col min="9481" max="9481" width="2" style="446" customWidth="1" collapsed="1"/>
    <col min="9482" max="9482" width="4.58203125" style="446" customWidth="1" collapsed="1"/>
    <col min="9483" max="9483" width="5.5" style="446" customWidth="1" collapsed="1"/>
    <col min="9484" max="9484" width="12" style="446" customWidth="1" collapsed="1"/>
    <col min="9485" max="9485" width="8" style="446" customWidth="1" collapsed="1"/>
    <col min="9486" max="9486" width="9" style="446" collapsed="1"/>
    <col min="9487" max="9487" width="10.25" style="446" customWidth="1" collapsed="1"/>
    <col min="9488" max="9488" width="12.08203125" style="446" customWidth="1" collapsed="1"/>
    <col min="9489" max="9489" width="4.08203125" style="446" customWidth="1" collapsed="1"/>
    <col min="9490" max="9490" width="8.58203125" style="446" customWidth="1" collapsed="1"/>
    <col min="9491" max="9491" width="11.08203125" style="446" customWidth="1" collapsed="1"/>
    <col min="9492" max="9492" width="7.5" style="446" customWidth="1" collapsed="1"/>
    <col min="9493" max="9493" width="4.5" style="446" customWidth="1" collapsed="1"/>
    <col min="9494" max="9494" width="7.5" style="446" customWidth="1" collapsed="1"/>
    <col min="9495" max="9495" width="11.25" style="446" customWidth="1" collapsed="1"/>
    <col min="9496" max="9496" width="2.25" style="446" customWidth="1" collapsed="1"/>
    <col min="9497" max="9497" width="3.75" style="446" customWidth="1" collapsed="1"/>
    <col min="9498" max="9498" width="4.25" style="446" customWidth="1" collapsed="1"/>
    <col min="9499" max="9499" width="11.08203125" style="446" customWidth="1" collapsed="1"/>
    <col min="9500" max="9500" width="8.58203125" style="446" customWidth="1" collapsed="1"/>
    <col min="9501" max="9501" width="7.58203125" style="446" customWidth="1" collapsed="1"/>
    <col min="9502" max="9502" width="11.75" style="446" customWidth="1" collapsed="1"/>
    <col min="9503" max="9728" width="9" style="446" collapsed="1"/>
    <col min="9729" max="9729" width="4" style="446" customWidth="1" collapsed="1"/>
    <col min="9730" max="9730" width="3.75" style="446" customWidth="1" collapsed="1"/>
    <col min="9731" max="9731" width="9.58203125" style="446" customWidth="1" collapsed="1"/>
    <col min="9732" max="9732" width="11.08203125" style="446" customWidth="1" collapsed="1"/>
    <col min="9733" max="9733" width="8" style="446" customWidth="1" collapsed="1"/>
    <col min="9734" max="9734" width="4.08203125" style="446" customWidth="1" collapsed="1"/>
    <col min="9735" max="9735" width="7.5" style="446" customWidth="1" collapsed="1"/>
    <col min="9736" max="9736" width="9.08203125" style="446" customWidth="1" collapsed="1"/>
    <col min="9737" max="9737" width="2" style="446" customWidth="1" collapsed="1"/>
    <col min="9738" max="9738" width="4.58203125" style="446" customWidth="1" collapsed="1"/>
    <col min="9739" max="9739" width="5.5" style="446" customWidth="1" collapsed="1"/>
    <col min="9740" max="9740" width="12" style="446" customWidth="1" collapsed="1"/>
    <col min="9741" max="9741" width="8" style="446" customWidth="1" collapsed="1"/>
    <col min="9742" max="9742" width="9" style="446" collapsed="1"/>
    <col min="9743" max="9743" width="10.25" style="446" customWidth="1" collapsed="1"/>
    <col min="9744" max="9744" width="12.08203125" style="446" customWidth="1" collapsed="1"/>
    <col min="9745" max="9745" width="4.08203125" style="446" customWidth="1" collapsed="1"/>
    <col min="9746" max="9746" width="8.58203125" style="446" customWidth="1" collapsed="1"/>
    <col min="9747" max="9747" width="11.08203125" style="446" customWidth="1" collapsed="1"/>
    <col min="9748" max="9748" width="7.5" style="446" customWidth="1" collapsed="1"/>
    <col min="9749" max="9749" width="4.5" style="446" customWidth="1" collapsed="1"/>
    <col min="9750" max="9750" width="7.5" style="446" customWidth="1" collapsed="1"/>
    <col min="9751" max="9751" width="11.25" style="446" customWidth="1" collapsed="1"/>
    <col min="9752" max="9752" width="2.25" style="446" customWidth="1" collapsed="1"/>
    <col min="9753" max="9753" width="3.75" style="446" customWidth="1" collapsed="1"/>
    <col min="9754" max="9754" width="4.25" style="446" customWidth="1" collapsed="1"/>
    <col min="9755" max="9755" width="11.08203125" style="446" customWidth="1" collapsed="1"/>
    <col min="9756" max="9756" width="8.58203125" style="446" customWidth="1" collapsed="1"/>
    <col min="9757" max="9757" width="7.58203125" style="446" customWidth="1" collapsed="1"/>
    <col min="9758" max="9758" width="11.75" style="446" customWidth="1" collapsed="1"/>
    <col min="9759" max="9984" width="9" style="446" collapsed="1"/>
    <col min="9985" max="9985" width="4" style="446" customWidth="1" collapsed="1"/>
    <col min="9986" max="9986" width="3.75" style="446" customWidth="1" collapsed="1"/>
    <col min="9987" max="9987" width="9.58203125" style="446" customWidth="1" collapsed="1"/>
    <col min="9988" max="9988" width="11.08203125" style="446" customWidth="1" collapsed="1"/>
    <col min="9989" max="9989" width="8" style="446" customWidth="1" collapsed="1"/>
    <col min="9990" max="9990" width="4.08203125" style="446" customWidth="1" collapsed="1"/>
    <col min="9991" max="9991" width="7.5" style="446" customWidth="1" collapsed="1"/>
    <col min="9992" max="9992" width="9.08203125" style="446" customWidth="1" collapsed="1"/>
    <col min="9993" max="9993" width="2" style="446" customWidth="1" collapsed="1"/>
    <col min="9994" max="9994" width="4.58203125" style="446" customWidth="1" collapsed="1"/>
    <col min="9995" max="9995" width="5.5" style="446" customWidth="1" collapsed="1"/>
    <col min="9996" max="9996" width="12" style="446" customWidth="1" collapsed="1"/>
    <col min="9997" max="9997" width="8" style="446" customWidth="1" collapsed="1"/>
    <col min="9998" max="9998" width="9" style="446" collapsed="1"/>
    <col min="9999" max="9999" width="10.25" style="446" customWidth="1" collapsed="1"/>
    <col min="10000" max="10000" width="12.08203125" style="446" customWidth="1" collapsed="1"/>
    <col min="10001" max="10001" width="4.08203125" style="446" customWidth="1" collapsed="1"/>
    <col min="10002" max="10002" width="8.58203125" style="446" customWidth="1" collapsed="1"/>
    <col min="10003" max="10003" width="11.08203125" style="446" customWidth="1" collapsed="1"/>
    <col min="10004" max="10004" width="7.5" style="446" customWidth="1" collapsed="1"/>
    <col min="10005" max="10005" width="4.5" style="446" customWidth="1" collapsed="1"/>
    <col min="10006" max="10006" width="7.5" style="446" customWidth="1" collapsed="1"/>
    <col min="10007" max="10007" width="11.25" style="446" customWidth="1" collapsed="1"/>
    <col min="10008" max="10008" width="2.25" style="446" customWidth="1" collapsed="1"/>
    <col min="10009" max="10009" width="3.75" style="446" customWidth="1" collapsed="1"/>
    <col min="10010" max="10010" width="4.25" style="446" customWidth="1" collapsed="1"/>
    <col min="10011" max="10011" width="11.08203125" style="446" customWidth="1" collapsed="1"/>
    <col min="10012" max="10012" width="8.58203125" style="446" customWidth="1" collapsed="1"/>
    <col min="10013" max="10013" width="7.58203125" style="446" customWidth="1" collapsed="1"/>
    <col min="10014" max="10014" width="11.75" style="446" customWidth="1" collapsed="1"/>
    <col min="10015" max="10240" width="9" style="446" collapsed="1"/>
    <col min="10241" max="10241" width="4" style="446" customWidth="1" collapsed="1"/>
    <col min="10242" max="10242" width="3.75" style="446" customWidth="1" collapsed="1"/>
    <col min="10243" max="10243" width="9.58203125" style="446" customWidth="1" collapsed="1"/>
    <col min="10244" max="10244" width="11.08203125" style="446" customWidth="1" collapsed="1"/>
    <col min="10245" max="10245" width="8" style="446" customWidth="1" collapsed="1"/>
    <col min="10246" max="10246" width="4.08203125" style="446" customWidth="1" collapsed="1"/>
    <col min="10247" max="10247" width="7.5" style="446" customWidth="1" collapsed="1"/>
    <col min="10248" max="10248" width="9.08203125" style="446" customWidth="1" collapsed="1"/>
    <col min="10249" max="10249" width="2" style="446" customWidth="1" collapsed="1"/>
    <col min="10250" max="10250" width="4.58203125" style="446" customWidth="1" collapsed="1"/>
    <col min="10251" max="10251" width="5.5" style="446" customWidth="1" collapsed="1"/>
    <col min="10252" max="10252" width="12" style="446" customWidth="1" collapsed="1"/>
    <col min="10253" max="10253" width="8" style="446" customWidth="1" collapsed="1"/>
    <col min="10254" max="10254" width="9" style="446" collapsed="1"/>
    <col min="10255" max="10255" width="10.25" style="446" customWidth="1" collapsed="1"/>
    <col min="10256" max="10256" width="12.08203125" style="446" customWidth="1" collapsed="1"/>
    <col min="10257" max="10257" width="4.08203125" style="446" customWidth="1" collapsed="1"/>
    <col min="10258" max="10258" width="8.58203125" style="446" customWidth="1" collapsed="1"/>
    <col min="10259" max="10259" width="11.08203125" style="446" customWidth="1" collapsed="1"/>
    <col min="10260" max="10260" width="7.5" style="446" customWidth="1" collapsed="1"/>
    <col min="10261" max="10261" width="4.5" style="446" customWidth="1" collapsed="1"/>
    <col min="10262" max="10262" width="7.5" style="446" customWidth="1" collapsed="1"/>
    <col min="10263" max="10263" width="11.25" style="446" customWidth="1" collapsed="1"/>
    <col min="10264" max="10264" width="2.25" style="446" customWidth="1" collapsed="1"/>
    <col min="10265" max="10265" width="3.75" style="446" customWidth="1" collapsed="1"/>
    <col min="10266" max="10266" width="4.25" style="446" customWidth="1" collapsed="1"/>
    <col min="10267" max="10267" width="11.08203125" style="446" customWidth="1" collapsed="1"/>
    <col min="10268" max="10268" width="8.58203125" style="446" customWidth="1" collapsed="1"/>
    <col min="10269" max="10269" width="7.58203125" style="446" customWidth="1" collapsed="1"/>
    <col min="10270" max="10270" width="11.75" style="446" customWidth="1" collapsed="1"/>
    <col min="10271" max="10496" width="9" style="446" collapsed="1"/>
    <col min="10497" max="10497" width="4" style="446" customWidth="1" collapsed="1"/>
    <col min="10498" max="10498" width="3.75" style="446" customWidth="1" collapsed="1"/>
    <col min="10499" max="10499" width="9.58203125" style="446" customWidth="1" collapsed="1"/>
    <col min="10500" max="10500" width="11.08203125" style="446" customWidth="1" collapsed="1"/>
    <col min="10501" max="10501" width="8" style="446" customWidth="1" collapsed="1"/>
    <col min="10502" max="10502" width="4.08203125" style="446" customWidth="1" collapsed="1"/>
    <col min="10503" max="10503" width="7.5" style="446" customWidth="1" collapsed="1"/>
    <col min="10504" max="10504" width="9.08203125" style="446" customWidth="1" collapsed="1"/>
    <col min="10505" max="10505" width="2" style="446" customWidth="1" collapsed="1"/>
    <col min="10506" max="10506" width="4.58203125" style="446" customWidth="1" collapsed="1"/>
    <col min="10507" max="10507" width="5.5" style="446" customWidth="1" collapsed="1"/>
    <col min="10508" max="10508" width="12" style="446" customWidth="1" collapsed="1"/>
    <col min="10509" max="10509" width="8" style="446" customWidth="1" collapsed="1"/>
    <col min="10510" max="10510" width="9" style="446" collapsed="1"/>
    <col min="10511" max="10511" width="10.25" style="446" customWidth="1" collapsed="1"/>
    <col min="10512" max="10512" width="12.08203125" style="446" customWidth="1" collapsed="1"/>
    <col min="10513" max="10513" width="4.08203125" style="446" customWidth="1" collapsed="1"/>
    <col min="10514" max="10514" width="8.58203125" style="446" customWidth="1" collapsed="1"/>
    <col min="10515" max="10515" width="11.08203125" style="446" customWidth="1" collapsed="1"/>
    <col min="10516" max="10516" width="7.5" style="446" customWidth="1" collapsed="1"/>
    <col min="10517" max="10517" width="4.5" style="446" customWidth="1" collapsed="1"/>
    <col min="10518" max="10518" width="7.5" style="446" customWidth="1" collapsed="1"/>
    <col min="10519" max="10519" width="11.25" style="446" customWidth="1" collapsed="1"/>
    <col min="10520" max="10520" width="2.25" style="446" customWidth="1" collapsed="1"/>
    <col min="10521" max="10521" width="3.75" style="446" customWidth="1" collapsed="1"/>
    <col min="10522" max="10522" width="4.25" style="446" customWidth="1" collapsed="1"/>
    <col min="10523" max="10523" width="11.08203125" style="446" customWidth="1" collapsed="1"/>
    <col min="10524" max="10524" width="8.58203125" style="446" customWidth="1" collapsed="1"/>
    <col min="10525" max="10525" width="7.58203125" style="446" customWidth="1" collapsed="1"/>
    <col min="10526" max="10526" width="11.75" style="446" customWidth="1" collapsed="1"/>
    <col min="10527" max="10752" width="9" style="446" collapsed="1"/>
    <col min="10753" max="10753" width="4" style="446" customWidth="1" collapsed="1"/>
    <col min="10754" max="10754" width="3.75" style="446" customWidth="1" collapsed="1"/>
    <col min="10755" max="10755" width="9.58203125" style="446" customWidth="1" collapsed="1"/>
    <col min="10756" max="10756" width="11.08203125" style="446" customWidth="1" collapsed="1"/>
    <col min="10757" max="10757" width="8" style="446" customWidth="1" collapsed="1"/>
    <col min="10758" max="10758" width="4.08203125" style="446" customWidth="1" collapsed="1"/>
    <col min="10759" max="10759" width="7.5" style="446" customWidth="1" collapsed="1"/>
    <col min="10760" max="10760" width="9.08203125" style="446" customWidth="1" collapsed="1"/>
    <col min="10761" max="10761" width="2" style="446" customWidth="1" collapsed="1"/>
    <col min="10762" max="10762" width="4.58203125" style="446" customWidth="1" collapsed="1"/>
    <col min="10763" max="10763" width="5.5" style="446" customWidth="1" collapsed="1"/>
    <col min="10764" max="10764" width="12" style="446" customWidth="1" collapsed="1"/>
    <col min="10765" max="10765" width="8" style="446" customWidth="1" collapsed="1"/>
    <col min="10766" max="10766" width="9" style="446" collapsed="1"/>
    <col min="10767" max="10767" width="10.25" style="446" customWidth="1" collapsed="1"/>
    <col min="10768" max="10768" width="12.08203125" style="446" customWidth="1" collapsed="1"/>
    <col min="10769" max="10769" width="4.08203125" style="446" customWidth="1" collapsed="1"/>
    <col min="10770" max="10770" width="8.58203125" style="446" customWidth="1" collapsed="1"/>
    <col min="10771" max="10771" width="11.08203125" style="446" customWidth="1" collapsed="1"/>
    <col min="10772" max="10772" width="7.5" style="446" customWidth="1" collapsed="1"/>
    <col min="10773" max="10773" width="4.5" style="446" customWidth="1" collapsed="1"/>
    <col min="10774" max="10774" width="7.5" style="446" customWidth="1" collapsed="1"/>
    <col min="10775" max="10775" width="11.25" style="446" customWidth="1" collapsed="1"/>
    <col min="10776" max="10776" width="2.25" style="446" customWidth="1" collapsed="1"/>
    <col min="10777" max="10777" width="3.75" style="446" customWidth="1" collapsed="1"/>
    <col min="10778" max="10778" width="4.25" style="446" customWidth="1" collapsed="1"/>
    <col min="10779" max="10779" width="11.08203125" style="446" customWidth="1" collapsed="1"/>
    <col min="10780" max="10780" width="8.58203125" style="446" customWidth="1" collapsed="1"/>
    <col min="10781" max="10781" width="7.58203125" style="446" customWidth="1" collapsed="1"/>
    <col min="10782" max="10782" width="11.75" style="446" customWidth="1" collapsed="1"/>
    <col min="10783" max="11008" width="9" style="446" collapsed="1"/>
    <col min="11009" max="11009" width="4" style="446" customWidth="1" collapsed="1"/>
    <col min="11010" max="11010" width="3.75" style="446" customWidth="1" collapsed="1"/>
    <col min="11011" max="11011" width="9.58203125" style="446" customWidth="1" collapsed="1"/>
    <col min="11012" max="11012" width="11.08203125" style="446" customWidth="1" collapsed="1"/>
    <col min="11013" max="11013" width="8" style="446" customWidth="1" collapsed="1"/>
    <col min="11014" max="11014" width="4.08203125" style="446" customWidth="1" collapsed="1"/>
    <col min="11015" max="11015" width="7.5" style="446" customWidth="1" collapsed="1"/>
    <col min="11016" max="11016" width="9.08203125" style="446" customWidth="1" collapsed="1"/>
    <col min="11017" max="11017" width="2" style="446" customWidth="1" collapsed="1"/>
    <col min="11018" max="11018" width="4.58203125" style="446" customWidth="1" collapsed="1"/>
    <col min="11019" max="11019" width="5.5" style="446" customWidth="1" collapsed="1"/>
    <col min="11020" max="11020" width="12" style="446" customWidth="1" collapsed="1"/>
    <col min="11021" max="11021" width="8" style="446" customWidth="1" collapsed="1"/>
    <col min="11022" max="11022" width="9" style="446" collapsed="1"/>
    <col min="11023" max="11023" width="10.25" style="446" customWidth="1" collapsed="1"/>
    <col min="11024" max="11024" width="12.08203125" style="446" customWidth="1" collapsed="1"/>
    <col min="11025" max="11025" width="4.08203125" style="446" customWidth="1" collapsed="1"/>
    <col min="11026" max="11026" width="8.58203125" style="446" customWidth="1" collapsed="1"/>
    <col min="11027" max="11027" width="11.08203125" style="446" customWidth="1" collapsed="1"/>
    <col min="11028" max="11028" width="7.5" style="446" customWidth="1" collapsed="1"/>
    <col min="11029" max="11029" width="4.5" style="446" customWidth="1" collapsed="1"/>
    <col min="11030" max="11030" width="7.5" style="446" customWidth="1" collapsed="1"/>
    <col min="11031" max="11031" width="11.25" style="446" customWidth="1" collapsed="1"/>
    <col min="11032" max="11032" width="2.25" style="446" customWidth="1" collapsed="1"/>
    <col min="11033" max="11033" width="3.75" style="446" customWidth="1" collapsed="1"/>
    <col min="11034" max="11034" width="4.25" style="446" customWidth="1" collapsed="1"/>
    <col min="11035" max="11035" width="11.08203125" style="446" customWidth="1" collapsed="1"/>
    <col min="11036" max="11036" width="8.58203125" style="446" customWidth="1" collapsed="1"/>
    <col min="11037" max="11037" width="7.58203125" style="446" customWidth="1" collapsed="1"/>
    <col min="11038" max="11038" width="11.75" style="446" customWidth="1" collapsed="1"/>
    <col min="11039" max="11264" width="9" style="446" collapsed="1"/>
    <col min="11265" max="11265" width="4" style="446" customWidth="1" collapsed="1"/>
    <col min="11266" max="11266" width="3.75" style="446" customWidth="1" collapsed="1"/>
    <col min="11267" max="11267" width="9.58203125" style="446" customWidth="1" collapsed="1"/>
    <col min="11268" max="11268" width="11.08203125" style="446" customWidth="1" collapsed="1"/>
    <col min="11269" max="11269" width="8" style="446" customWidth="1" collapsed="1"/>
    <col min="11270" max="11270" width="4.08203125" style="446" customWidth="1" collapsed="1"/>
    <col min="11271" max="11271" width="7.5" style="446" customWidth="1" collapsed="1"/>
    <col min="11272" max="11272" width="9.08203125" style="446" customWidth="1" collapsed="1"/>
    <col min="11273" max="11273" width="2" style="446" customWidth="1" collapsed="1"/>
    <col min="11274" max="11274" width="4.58203125" style="446" customWidth="1" collapsed="1"/>
    <col min="11275" max="11275" width="5.5" style="446" customWidth="1" collapsed="1"/>
    <col min="11276" max="11276" width="12" style="446" customWidth="1" collapsed="1"/>
    <col min="11277" max="11277" width="8" style="446" customWidth="1" collapsed="1"/>
    <col min="11278" max="11278" width="9" style="446" collapsed="1"/>
    <col min="11279" max="11279" width="10.25" style="446" customWidth="1" collapsed="1"/>
    <col min="11280" max="11280" width="12.08203125" style="446" customWidth="1" collapsed="1"/>
    <col min="11281" max="11281" width="4.08203125" style="446" customWidth="1" collapsed="1"/>
    <col min="11282" max="11282" width="8.58203125" style="446" customWidth="1" collapsed="1"/>
    <col min="11283" max="11283" width="11.08203125" style="446" customWidth="1" collapsed="1"/>
    <col min="11284" max="11284" width="7.5" style="446" customWidth="1" collapsed="1"/>
    <col min="11285" max="11285" width="4.5" style="446" customWidth="1" collapsed="1"/>
    <col min="11286" max="11286" width="7.5" style="446" customWidth="1" collapsed="1"/>
    <col min="11287" max="11287" width="11.25" style="446" customWidth="1" collapsed="1"/>
    <col min="11288" max="11288" width="2.25" style="446" customWidth="1" collapsed="1"/>
    <col min="11289" max="11289" width="3.75" style="446" customWidth="1" collapsed="1"/>
    <col min="11290" max="11290" width="4.25" style="446" customWidth="1" collapsed="1"/>
    <col min="11291" max="11291" width="11.08203125" style="446" customWidth="1" collapsed="1"/>
    <col min="11292" max="11292" width="8.58203125" style="446" customWidth="1" collapsed="1"/>
    <col min="11293" max="11293" width="7.58203125" style="446" customWidth="1" collapsed="1"/>
    <col min="11294" max="11294" width="11.75" style="446" customWidth="1" collapsed="1"/>
    <col min="11295" max="11520" width="9" style="446" collapsed="1"/>
    <col min="11521" max="11521" width="4" style="446" customWidth="1" collapsed="1"/>
    <col min="11522" max="11522" width="3.75" style="446" customWidth="1" collapsed="1"/>
    <col min="11523" max="11523" width="9.58203125" style="446" customWidth="1" collapsed="1"/>
    <col min="11524" max="11524" width="11.08203125" style="446" customWidth="1" collapsed="1"/>
    <col min="11525" max="11525" width="8" style="446" customWidth="1" collapsed="1"/>
    <col min="11526" max="11526" width="4.08203125" style="446" customWidth="1" collapsed="1"/>
    <col min="11527" max="11527" width="7.5" style="446" customWidth="1" collapsed="1"/>
    <col min="11528" max="11528" width="9.08203125" style="446" customWidth="1" collapsed="1"/>
    <col min="11529" max="11529" width="2" style="446" customWidth="1" collapsed="1"/>
    <col min="11530" max="11530" width="4.58203125" style="446" customWidth="1" collapsed="1"/>
    <col min="11531" max="11531" width="5.5" style="446" customWidth="1" collapsed="1"/>
    <col min="11532" max="11532" width="12" style="446" customWidth="1" collapsed="1"/>
    <col min="11533" max="11533" width="8" style="446" customWidth="1" collapsed="1"/>
    <col min="11534" max="11534" width="9" style="446" collapsed="1"/>
    <col min="11535" max="11535" width="10.25" style="446" customWidth="1" collapsed="1"/>
    <col min="11536" max="11536" width="12.08203125" style="446" customWidth="1" collapsed="1"/>
    <col min="11537" max="11537" width="4.08203125" style="446" customWidth="1" collapsed="1"/>
    <col min="11538" max="11538" width="8.58203125" style="446" customWidth="1" collapsed="1"/>
    <col min="11539" max="11539" width="11.08203125" style="446" customWidth="1" collapsed="1"/>
    <col min="11540" max="11540" width="7.5" style="446" customWidth="1" collapsed="1"/>
    <col min="11541" max="11541" width="4.5" style="446" customWidth="1" collapsed="1"/>
    <col min="11542" max="11542" width="7.5" style="446" customWidth="1" collapsed="1"/>
    <col min="11543" max="11543" width="11.25" style="446" customWidth="1" collapsed="1"/>
    <col min="11544" max="11544" width="2.25" style="446" customWidth="1" collapsed="1"/>
    <col min="11545" max="11545" width="3.75" style="446" customWidth="1" collapsed="1"/>
    <col min="11546" max="11546" width="4.25" style="446" customWidth="1" collapsed="1"/>
    <col min="11547" max="11547" width="11.08203125" style="446" customWidth="1" collapsed="1"/>
    <col min="11548" max="11548" width="8.58203125" style="446" customWidth="1" collapsed="1"/>
    <col min="11549" max="11549" width="7.58203125" style="446" customWidth="1" collapsed="1"/>
    <col min="11550" max="11550" width="11.75" style="446" customWidth="1" collapsed="1"/>
    <col min="11551" max="11776" width="9" style="446" collapsed="1"/>
    <col min="11777" max="11777" width="4" style="446" customWidth="1" collapsed="1"/>
    <col min="11778" max="11778" width="3.75" style="446" customWidth="1" collapsed="1"/>
    <col min="11779" max="11779" width="9.58203125" style="446" customWidth="1" collapsed="1"/>
    <col min="11780" max="11780" width="11.08203125" style="446" customWidth="1" collapsed="1"/>
    <col min="11781" max="11781" width="8" style="446" customWidth="1" collapsed="1"/>
    <col min="11782" max="11782" width="4.08203125" style="446" customWidth="1" collapsed="1"/>
    <col min="11783" max="11783" width="7.5" style="446" customWidth="1" collapsed="1"/>
    <col min="11784" max="11784" width="9.08203125" style="446" customWidth="1" collapsed="1"/>
    <col min="11785" max="11785" width="2" style="446" customWidth="1" collapsed="1"/>
    <col min="11786" max="11786" width="4.58203125" style="446" customWidth="1" collapsed="1"/>
    <col min="11787" max="11787" width="5.5" style="446" customWidth="1" collapsed="1"/>
    <col min="11788" max="11788" width="12" style="446" customWidth="1" collapsed="1"/>
    <col min="11789" max="11789" width="8" style="446" customWidth="1" collapsed="1"/>
    <col min="11790" max="11790" width="9" style="446" collapsed="1"/>
    <col min="11791" max="11791" width="10.25" style="446" customWidth="1" collapsed="1"/>
    <col min="11792" max="11792" width="12.08203125" style="446" customWidth="1" collapsed="1"/>
    <col min="11793" max="11793" width="4.08203125" style="446" customWidth="1" collapsed="1"/>
    <col min="11794" max="11794" width="8.58203125" style="446" customWidth="1" collapsed="1"/>
    <col min="11795" max="11795" width="11.08203125" style="446" customWidth="1" collapsed="1"/>
    <col min="11796" max="11796" width="7.5" style="446" customWidth="1" collapsed="1"/>
    <col min="11797" max="11797" width="4.5" style="446" customWidth="1" collapsed="1"/>
    <col min="11798" max="11798" width="7.5" style="446" customWidth="1" collapsed="1"/>
    <col min="11799" max="11799" width="11.25" style="446" customWidth="1" collapsed="1"/>
    <col min="11800" max="11800" width="2.25" style="446" customWidth="1" collapsed="1"/>
    <col min="11801" max="11801" width="3.75" style="446" customWidth="1" collapsed="1"/>
    <col min="11802" max="11802" width="4.25" style="446" customWidth="1" collapsed="1"/>
    <col min="11803" max="11803" width="11.08203125" style="446" customWidth="1" collapsed="1"/>
    <col min="11804" max="11804" width="8.58203125" style="446" customWidth="1" collapsed="1"/>
    <col min="11805" max="11805" width="7.58203125" style="446" customWidth="1" collapsed="1"/>
    <col min="11806" max="11806" width="11.75" style="446" customWidth="1" collapsed="1"/>
    <col min="11807" max="12032" width="9" style="446" collapsed="1"/>
    <col min="12033" max="12033" width="4" style="446" customWidth="1" collapsed="1"/>
    <col min="12034" max="12034" width="3.75" style="446" customWidth="1" collapsed="1"/>
    <col min="12035" max="12035" width="9.58203125" style="446" customWidth="1" collapsed="1"/>
    <col min="12036" max="12036" width="11.08203125" style="446" customWidth="1" collapsed="1"/>
    <col min="12037" max="12037" width="8" style="446" customWidth="1" collapsed="1"/>
    <col min="12038" max="12038" width="4.08203125" style="446" customWidth="1" collapsed="1"/>
    <col min="12039" max="12039" width="7.5" style="446" customWidth="1" collapsed="1"/>
    <col min="12040" max="12040" width="9.08203125" style="446" customWidth="1" collapsed="1"/>
    <col min="12041" max="12041" width="2" style="446" customWidth="1" collapsed="1"/>
    <col min="12042" max="12042" width="4.58203125" style="446" customWidth="1" collapsed="1"/>
    <col min="12043" max="12043" width="5.5" style="446" customWidth="1" collapsed="1"/>
    <col min="12044" max="12044" width="12" style="446" customWidth="1" collapsed="1"/>
    <col min="12045" max="12045" width="8" style="446" customWidth="1" collapsed="1"/>
    <col min="12046" max="12046" width="9" style="446" collapsed="1"/>
    <col min="12047" max="12047" width="10.25" style="446" customWidth="1" collapsed="1"/>
    <col min="12048" max="12048" width="12.08203125" style="446" customWidth="1" collapsed="1"/>
    <col min="12049" max="12049" width="4.08203125" style="446" customWidth="1" collapsed="1"/>
    <col min="12050" max="12050" width="8.58203125" style="446" customWidth="1" collapsed="1"/>
    <col min="12051" max="12051" width="11.08203125" style="446" customWidth="1" collapsed="1"/>
    <col min="12052" max="12052" width="7.5" style="446" customWidth="1" collapsed="1"/>
    <col min="12053" max="12053" width="4.5" style="446" customWidth="1" collapsed="1"/>
    <col min="12054" max="12054" width="7.5" style="446" customWidth="1" collapsed="1"/>
    <col min="12055" max="12055" width="11.25" style="446" customWidth="1" collapsed="1"/>
    <col min="12056" max="12056" width="2.25" style="446" customWidth="1" collapsed="1"/>
    <col min="12057" max="12057" width="3.75" style="446" customWidth="1" collapsed="1"/>
    <col min="12058" max="12058" width="4.25" style="446" customWidth="1" collapsed="1"/>
    <col min="12059" max="12059" width="11.08203125" style="446" customWidth="1" collapsed="1"/>
    <col min="12060" max="12060" width="8.58203125" style="446" customWidth="1" collapsed="1"/>
    <col min="12061" max="12061" width="7.58203125" style="446" customWidth="1" collapsed="1"/>
    <col min="12062" max="12062" width="11.75" style="446" customWidth="1" collapsed="1"/>
    <col min="12063" max="12288" width="9" style="446" collapsed="1"/>
    <col min="12289" max="12289" width="4" style="446" customWidth="1" collapsed="1"/>
    <col min="12290" max="12290" width="3.75" style="446" customWidth="1" collapsed="1"/>
    <col min="12291" max="12291" width="9.58203125" style="446" customWidth="1" collapsed="1"/>
    <col min="12292" max="12292" width="11.08203125" style="446" customWidth="1" collapsed="1"/>
    <col min="12293" max="12293" width="8" style="446" customWidth="1" collapsed="1"/>
    <col min="12294" max="12294" width="4.08203125" style="446" customWidth="1" collapsed="1"/>
    <col min="12295" max="12295" width="7.5" style="446" customWidth="1" collapsed="1"/>
    <col min="12296" max="12296" width="9.08203125" style="446" customWidth="1" collapsed="1"/>
    <col min="12297" max="12297" width="2" style="446" customWidth="1" collapsed="1"/>
    <col min="12298" max="12298" width="4.58203125" style="446" customWidth="1" collapsed="1"/>
    <col min="12299" max="12299" width="5.5" style="446" customWidth="1" collapsed="1"/>
    <col min="12300" max="12300" width="12" style="446" customWidth="1" collapsed="1"/>
    <col min="12301" max="12301" width="8" style="446" customWidth="1" collapsed="1"/>
    <col min="12302" max="12302" width="9" style="446" collapsed="1"/>
    <col min="12303" max="12303" width="10.25" style="446" customWidth="1" collapsed="1"/>
    <col min="12304" max="12304" width="12.08203125" style="446" customWidth="1" collapsed="1"/>
    <col min="12305" max="12305" width="4.08203125" style="446" customWidth="1" collapsed="1"/>
    <col min="12306" max="12306" width="8.58203125" style="446" customWidth="1" collapsed="1"/>
    <col min="12307" max="12307" width="11.08203125" style="446" customWidth="1" collapsed="1"/>
    <col min="12308" max="12308" width="7.5" style="446" customWidth="1" collapsed="1"/>
    <col min="12309" max="12309" width="4.5" style="446" customWidth="1" collapsed="1"/>
    <col min="12310" max="12310" width="7.5" style="446" customWidth="1" collapsed="1"/>
    <col min="12311" max="12311" width="11.25" style="446" customWidth="1" collapsed="1"/>
    <col min="12312" max="12312" width="2.25" style="446" customWidth="1" collapsed="1"/>
    <col min="12313" max="12313" width="3.75" style="446" customWidth="1" collapsed="1"/>
    <col min="12314" max="12314" width="4.25" style="446" customWidth="1" collapsed="1"/>
    <col min="12315" max="12315" width="11.08203125" style="446" customWidth="1" collapsed="1"/>
    <col min="12316" max="12316" width="8.58203125" style="446" customWidth="1" collapsed="1"/>
    <col min="12317" max="12317" width="7.58203125" style="446" customWidth="1" collapsed="1"/>
    <col min="12318" max="12318" width="11.75" style="446" customWidth="1" collapsed="1"/>
    <col min="12319" max="12544" width="9" style="446" collapsed="1"/>
    <col min="12545" max="12545" width="4" style="446" customWidth="1" collapsed="1"/>
    <col min="12546" max="12546" width="3.75" style="446" customWidth="1" collapsed="1"/>
    <col min="12547" max="12547" width="9.58203125" style="446" customWidth="1" collapsed="1"/>
    <col min="12548" max="12548" width="11.08203125" style="446" customWidth="1" collapsed="1"/>
    <col min="12549" max="12549" width="8" style="446" customWidth="1" collapsed="1"/>
    <col min="12550" max="12550" width="4.08203125" style="446" customWidth="1" collapsed="1"/>
    <col min="12551" max="12551" width="7.5" style="446" customWidth="1" collapsed="1"/>
    <col min="12552" max="12552" width="9.08203125" style="446" customWidth="1" collapsed="1"/>
    <col min="12553" max="12553" width="2" style="446" customWidth="1" collapsed="1"/>
    <col min="12554" max="12554" width="4.58203125" style="446" customWidth="1" collapsed="1"/>
    <col min="12555" max="12555" width="5.5" style="446" customWidth="1" collapsed="1"/>
    <col min="12556" max="12556" width="12" style="446" customWidth="1" collapsed="1"/>
    <col min="12557" max="12557" width="8" style="446" customWidth="1" collapsed="1"/>
    <col min="12558" max="12558" width="9" style="446" collapsed="1"/>
    <col min="12559" max="12559" width="10.25" style="446" customWidth="1" collapsed="1"/>
    <col min="12560" max="12560" width="12.08203125" style="446" customWidth="1" collapsed="1"/>
    <col min="12561" max="12561" width="4.08203125" style="446" customWidth="1" collapsed="1"/>
    <col min="12562" max="12562" width="8.58203125" style="446" customWidth="1" collapsed="1"/>
    <col min="12563" max="12563" width="11.08203125" style="446" customWidth="1" collapsed="1"/>
    <col min="12564" max="12564" width="7.5" style="446" customWidth="1" collapsed="1"/>
    <col min="12565" max="12565" width="4.5" style="446" customWidth="1" collapsed="1"/>
    <col min="12566" max="12566" width="7.5" style="446" customWidth="1" collapsed="1"/>
    <col min="12567" max="12567" width="11.25" style="446" customWidth="1" collapsed="1"/>
    <col min="12568" max="12568" width="2.25" style="446" customWidth="1" collapsed="1"/>
    <col min="12569" max="12569" width="3.75" style="446" customWidth="1" collapsed="1"/>
    <col min="12570" max="12570" width="4.25" style="446" customWidth="1" collapsed="1"/>
    <col min="12571" max="12571" width="11.08203125" style="446" customWidth="1" collapsed="1"/>
    <col min="12572" max="12572" width="8.58203125" style="446" customWidth="1" collapsed="1"/>
    <col min="12573" max="12573" width="7.58203125" style="446" customWidth="1" collapsed="1"/>
    <col min="12574" max="12574" width="11.75" style="446" customWidth="1" collapsed="1"/>
    <col min="12575" max="12800" width="9" style="446" collapsed="1"/>
    <col min="12801" max="12801" width="4" style="446" customWidth="1" collapsed="1"/>
    <col min="12802" max="12802" width="3.75" style="446" customWidth="1" collapsed="1"/>
    <col min="12803" max="12803" width="9.58203125" style="446" customWidth="1" collapsed="1"/>
    <col min="12804" max="12804" width="11.08203125" style="446" customWidth="1" collapsed="1"/>
    <col min="12805" max="12805" width="8" style="446" customWidth="1" collapsed="1"/>
    <col min="12806" max="12806" width="4.08203125" style="446" customWidth="1" collapsed="1"/>
    <col min="12807" max="12807" width="7.5" style="446" customWidth="1" collapsed="1"/>
    <col min="12808" max="12808" width="9.08203125" style="446" customWidth="1" collapsed="1"/>
    <col min="12809" max="12809" width="2" style="446" customWidth="1" collapsed="1"/>
    <col min="12810" max="12810" width="4.58203125" style="446" customWidth="1" collapsed="1"/>
    <col min="12811" max="12811" width="5.5" style="446" customWidth="1" collapsed="1"/>
    <col min="12812" max="12812" width="12" style="446" customWidth="1" collapsed="1"/>
    <col min="12813" max="12813" width="8" style="446" customWidth="1" collapsed="1"/>
    <col min="12814" max="12814" width="9" style="446" collapsed="1"/>
    <col min="12815" max="12815" width="10.25" style="446" customWidth="1" collapsed="1"/>
    <col min="12816" max="12816" width="12.08203125" style="446" customWidth="1" collapsed="1"/>
    <col min="12817" max="12817" width="4.08203125" style="446" customWidth="1" collapsed="1"/>
    <col min="12818" max="12818" width="8.58203125" style="446" customWidth="1" collapsed="1"/>
    <col min="12819" max="12819" width="11.08203125" style="446" customWidth="1" collapsed="1"/>
    <col min="12820" max="12820" width="7.5" style="446" customWidth="1" collapsed="1"/>
    <col min="12821" max="12821" width="4.5" style="446" customWidth="1" collapsed="1"/>
    <col min="12822" max="12822" width="7.5" style="446" customWidth="1" collapsed="1"/>
    <col min="12823" max="12823" width="11.25" style="446" customWidth="1" collapsed="1"/>
    <col min="12824" max="12824" width="2.25" style="446" customWidth="1" collapsed="1"/>
    <col min="12825" max="12825" width="3.75" style="446" customWidth="1" collapsed="1"/>
    <col min="12826" max="12826" width="4.25" style="446" customWidth="1" collapsed="1"/>
    <col min="12827" max="12827" width="11.08203125" style="446" customWidth="1" collapsed="1"/>
    <col min="12828" max="12828" width="8.58203125" style="446" customWidth="1" collapsed="1"/>
    <col min="12829" max="12829" width="7.58203125" style="446" customWidth="1" collapsed="1"/>
    <col min="12830" max="12830" width="11.75" style="446" customWidth="1" collapsed="1"/>
    <col min="12831" max="13056" width="9" style="446" collapsed="1"/>
    <col min="13057" max="13057" width="4" style="446" customWidth="1" collapsed="1"/>
    <col min="13058" max="13058" width="3.75" style="446" customWidth="1" collapsed="1"/>
    <col min="13059" max="13059" width="9.58203125" style="446" customWidth="1" collapsed="1"/>
    <col min="13060" max="13060" width="11.08203125" style="446" customWidth="1" collapsed="1"/>
    <col min="13061" max="13061" width="8" style="446" customWidth="1" collapsed="1"/>
    <col min="13062" max="13062" width="4.08203125" style="446" customWidth="1" collapsed="1"/>
    <col min="13063" max="13063" width="7.5" style="446" customWidth="1" collapsed="1"/>
    <col min="13064" max="13064" width="9.08203125" style="446" customWidth="1" collapsed="1"/>
    <col min="13065" max="13065" width="2" style="446" customWidth="1" collapsed="1"/>
    <col min="13066" max="13066" width="4.58203125" style="446" customWidth="1" collapsed="1"/>
    <col min="13067" max="13067" width="5.5" style="446" customWidth="1" collapsed="1"/>
    <col min="13068" max="13068" width="12" style="446" customWidth="1" collapsed="1"/>
    <col min="13069" max="13069" width="8" style="446" customWidth="1" collapsed="1"/>
    <col min="13070" max="13070" width="9" style="446" collapsed="1"/>
    <col min="13071" max="13071" width="10.25" style="446" customWidth="1" collapsed="1"/>
    <col min="13072" max="13072" width="12.08203125" style="446" customWidth="1" collapsed="1"/>
    <col min="13073" max="13073" width="4.08203125" style="446" customWidth="1" collapsed="1"/>
    <col min="13074" max="13074" width="8.58203125" style="446" customWidth="1" collapsed="1"/>
    <col min="13075" max="13075" width="11.08203125" style="446" customWidth="1" collapsed="1"/>
    <col min="13076" max="13076" width="7.5" style="446" customWidth="1" collapsed="1"/>
    <col min="13077" max="13077" width="4.5" style="446" customWidth="1" collapsed="1"/>
    <col min="13078" max="13078" width="7.5" style="446" customWidth="1" collapsed="1"/>
    <col min="13079" max="13079" width="11.25" style="446" customWidth="1" collapsed="1"/>
    <col min="13080" max="13080" width="2.25" style="446" customWidth="1" collapsed="1"/>
    <col min="13081" max="13081" width="3.75" style="446" customWidth="1" collapsed="1"/>
    <col min="13082" max="13082" width="4.25" style="446" customWidth="1" collapsed="1"/>
    <col min="13083" max="13083" width="11.08203125" style="446" customWidth="1" collapsed="1"/>
    <col min="13084" max="13084" width="8.58203125" style="446" customWidth="1" collapsed="1"/>
    <col min="13085" max="13085" width="7.58203125" style="446" customWidth="1" collapsed="1"/>
    <col min="13086" max="13086" width="11.75" style="446" customWidth="1" collapsed="1"/>
    <col min="13087" max="13312" width="9" style="446" collapsed="1"/>
    <col min="13313" max="13313" width="4" style="446" customWidth="1" collapsed="1"/>
    <col min="13314" max="13314" width="3.75" style="446" customWidth="1" collapsed="1"/>
    <col min="13315" max="13315" width="9.58203125" style="446" customWidth="1" collapsed="1"/>
    <col min="13316" max="13316" width="11.08203125" style="446" customWidth="1" collapsed="1"/>
    <col min="13317" max="13317" width="8" style="446" customWidth="1" collapsed="1"/>
    <col min="13318" max="13318" width="4.08203125" style="446" customWidth="1" collapsed="1"/>
    <col min="13319" max="13319" width="7.5" style="446" customWidth="1" collapsed="1"/>
    <col min="13320" max="13320" width="9.08203125" style="446" customWidth="1" collapsed="1"/>
    <col min="13321" max="13321" width="2" style="446" customWidth="1" collapsed="1"/>
    <col min="13322" max="13322" width="4.58203125" style="446" customWidth="1" collapsed="1"/>
    <col min="13323" max="13323" width="5.5" style="446" customWidth="1" collapsed="1"/>
    <col min="13324" max="13324" width="12" style="446" customWidth="1" collapsed="1"/>
    <col min="13325" max="13325" width="8" style="446" customWidth="1" collapsed="1"/>
    <col min="13326" max="13326" width="9" style="446" collapsed="1"/>
    <col min="13327" max="13327" width="10.25" style="446" customWidth="1" collapsed="1"/>
    <col min="13328" max="13328" width="12.08203125" style="446" customWidth="1" collapsed="1"/>
    <col min="13329" max="13329" width="4.08203125" style="446" customWidth="1" collapsed="1"/>
    <col min="13330" max="13330" width="8.58203125" style="446" customWidth="1" collapsed="1"/>
    <col min="13331" max="13331" width="11.08203125" style="446" customWidth="1" collapsed="1"/>
    <col min="13332" max="13332" width="7.5" style="446" customWidth="1" collapsed="1"/>
    <col min="13333" max="13333" width="4.5" style="446" customWidth="1" collapsed="1"/>
    <col min="13334" max="13334" width="7.5" style="446" customWidth="1" collapsed="1"/>
    <col min="13335" max="13335" width="11.25" style="446" customWidth="1" collapsed="1"/>
    <col min="13336" max="13336" width="2.25" style="446" customWidth="1" collapsed="1"/>
    <col min="13337" max="13337" width="3.75" style="446" customWidth="1" collapsed="1"/>
    <col min="13338" max="13338" width="4.25" style="446" customWidth="1" collapsed="1"/>
    <col min="13339" max="13339" width="11.08203125" style="446" customWidth="1" collapsed="1"/>
    <col min="13340" max="13340" width="8.58203125" style="446" customWidth="1" collapsed="1"/>
    <col min="13341" max="13341" width="7.58203125" style="446" customWidth="1" collapsed="1"/>
    <col min="13342" max="13342" width="11.75" style="446" customWidth="1" collapsed="1"/>
    <col min="13343" max="13568" width="9" style="446" collapsed="1"/>
    <col min="13569" max="13569" width="4" style="446" customWidth="1" collapsed="1"/>
    <col min="13570" max="13570" width="3.75" style="446" customWidth="1" collapsed="1"/>
    <col min="13571" max="13571" width="9.58203125" style="446" customWidth="1" collapsed="1"/>
    <col min="13572" max="13572" width="11.08203125" style="446" customWidth="1" collapsed="1"/>
    <col min="13573" max="13573" width="8" style="446" customWidth="1" collapsed="1"/>
    <col min="13574" max="13574" width="4.08203125" style="446" customWidth="1" collapsed="1"/>
    <col min="13575" max="13575" width="7.5" style="446" customWidth="1" collapsed="1"/>
    <col min="13576" max="13576" width="9.08203125" style="446" customWidth="1" collapsed="1"/>
    <col min="13577" max="13577" width="2" style="446" customWidth="1" collapsed="1"/>
    <col min="13578" max="13578" width="4.58203125" style="446" customWidth="1" collapsed="1"/>
    <col min="13579" max="13579" width="5.5" style="446" customWidth="1" collapsed="1"/>
    <col min="13580" max="13580" width="12" style="446" customWidth="1" collapsed="1"/>
    <col min="13581" max="13581" width="8" style="446" customWidth="1" collapsed="1"/>
    <col min="13582" max="13582" width="9" style="446" collapsed="1"/>
    <col min="13583" max="13583" width="10.25" style="446" customWidth="1" collapsed="1"/>
    <col min="13584" max="13584" width="12.08203125" style="446" customWidth="1" collapsed="1"/>
    <col min="13585" max="13585" width="4.08203125" style="446" customWidth="1" collapsed="1"/>
    <col min="13586" max="13586" width="8.58203125" style="446" customWidth="1" collapsed="1"/>
    <col min="13587" max="13587" width="11.08203125" style="446" customWidth="1" collapsed="1"/>
    <col min="13588" max="13588" width="7.5" style="446" customWidth="1" collapsed="1"/>
    <col min="13589" max="13589" width="4.5" style="446" customWidth="1" collapsed="1"/>
    <col min="13590" max="13590" width="7.5" style="446" customWidth="1" collapsed="1"/>
    <col min="13591" max="13591" width="11.25" style="446" customWidth="1" collapsed="1"/>
    <col min="13592" max="13592" width="2.25" style="446" customWidth="1" collapsed="1"/>
    <col min="13593" max="13593" width="3.75" style="446" customWidth="1" collapsed="1"/>
    <col min="13594" max="13594" width="4.25" style="446" customWidth="1" collapsed="1"/>
    <col min="13595" max="13595" width="11.08203125" style="446" customWidth="1" collapsed="1"/>
    <col min="13596" max="13596" width="8.58203125" style="446" customWidth="1" collapsed="1"/>
    <col min="13597" max="13597" width="7.58203125" style="446" customWidth="1" collapsed="1"/>
    <col min="13598" max="13598" width="11.75" style="446" customWidth="1" collapsed="1"/>
    <col min="13599" max="13824" width="9" style="446" collapsed="1"/>
    <col min="13825" max="13825" width="4" style="446" customWidth="1" collapsed="1"/>
    <col min="13826" max="13826" width="3.75" style="446" customWidth="1" collapsed="1"/>
    <col min="13827" max="13827" width="9.58203125" style="446" customWidth="1" collapsed="1"/>
    <col min="13828" max="13828" width="11.08203125" style="446" customWidth="1" collapsed="1"/>
    <col min="13829" max="13829" width="8" style="446" customWidth="1" collapsed="1"/>
    <col min="13830" max="13830" width="4.08203125" style="446" customWidth="1" collapsed="1"/>
    <col min="13831" max="13831" width="7.5" style="446" customWidth="1" collapsed="1"/>
    <col min="13832" max="13832" width="9.08203125" style="446" customWidth="1" collapsed="1"/>
    <col min="13833" max="13833" width="2" style="446" customWidth="1" collapsed="1"/>
    <col min="13834" max="13834" width="4.58203125" style="446" customWidth="1" collapsed="1"/>
    <col min="13835" max="13835" width="5.5" style="446" customWidth="1" collapsed="1"/>
    <col min="13836" max="13836" width="12" style="446" customWidth="1" collapsed="1"/>
    <col min="13837" max="13837" width="8" style="446" customWidth="1" collapsed="1"/>
    <col min="13838" max="13838" width="9" style="446" collapsed="1"/>
    <col min="13839" max="13839" width="10.25" style="446" customWidth="1" collapsed="1"/>
    <col min="13840" max="13840" width="12.08203125" style="446" customWidth="1" collapsed="1"/>
    <col min="13841" max="13841" width="4.08203125" style="446" customWidth="1" collapsed="1"/>
    <col min="13842" max="13842" width="8.58203125" style="446" customWidth="1" collapsed="1"/>
    <col min="13843" max="13843" width="11.08203125" style="446" customWidth="1" collapsed="1"/>
    <col min="13844" max="13844" width="7.5" style="446" customWidth="1" collapsed="1"/>
    <col min="13845" max="13845" width="4.5" style="446" customWidth="1" collapsed="1"/>
    <col min="13846" max="13846" width="7.5" style="446" customWidth="1" collapsed="1"/>
    <col min="13847" max="13847" width="11.25" style="446" customWidth="1" collapsed="1"/>
    <col min="13848" max="13848" width="2.25" style="446" customWidth="1" collapsed="1"/>
    <col min="13849" max="13849" width="3.75" style="446" customWidth="1" collapsed="1"/>
    <col min="13850" max="13850" width="4.25" style="446" customWidth="1" collapsed="1"/>
    <col min="13851" max="13851" width="11.08203125" style="446" customWidth="1" collapsed="1"/>
    <col min="13852" max="13852" width="8.58203125" style="446" customWidth="1" collapsed="1"/>
    <col min="13853" max="13853" width="7.58203125" style="446" customWidth="1" collapsed="1"/>
    <col min="13854" max="13854" width="11.75" style="446" customWidth="1" collapsed="1"/>
    <col min="13855" max="14080" width="9" style="446" collapsed="1"/>
    <col min="14081" max="14081" width="4" style="446" customWidth="1" collapsed="1"/>
    <col min="14082" max="14082" width="3.75" style="446" customWidth="1" collapsed="1"/>
    <col min="14083" max="14083" width="9.58203125" style="446" customWidth="1" collapsed="1"/>
    <col min="14084" max="14084" width="11.08203125" style="446" customWidth="1" collapsed="1"/>
    <col min="14085" max="14085" width="8" style="446" customWidth="1" collapsed="1"/>
    <col min="14086" max="14086" width="4.08203125" style="446" customWidth="1" collapsed="1"/>
    <col min="14087" max="14087" width="7.5" style="446" customWidth="1" collapsed="1"/>
    <col min="14088" max="14088" width="9.08203125" style="446" customWidth="1" collapsed="1"/>
    <col min="14089" max="14089" width="2" style="446" customWidth="1" collapsed="1"/>
    <col min="14090" max="14090" width="4.58203125" style="446" customWidth="1" collapsed="1"/>
    <col min="14091" max="14091" width="5.5" style="446" customWidth="1" collapsed="1"/>
    <col min="14092" max="14092" width="12" style="446" customWidth="1" collapsed="1"/>
    <col min="14093" max="14093" width="8" style="446" customWidth="1" collapsed="1"/>
    <col min="14094" max="14094" width="9" style="446" collapsed="1"/>
    <col min="14095" max="14095" width="10.25" style="446" customWidth="1" collapsed="1"/>
    <col min="14096" max="14096" width="12.08203125" style="446" customWidth="1" collapsed="1"/>
    <col min="14097" max="14097" width="4.08203125" style="446" customWidth="1" collapsed="1"/>
    <col min="14098" max="14098" width="8.58203125" style="446" customWidth="1" collapsed="1"/>
    <col min="14099" max="14099" width="11.08203125" style="446" customWidth="1" collapsed="1"/>
    <col min="14100" max="14100" width="7.5" style="446" customWidth="1" collapsed="1"/>
    <col min="14101" max="14101" width="4.5" style="446" customWidth="1" collapsed="1"/>
    <col min="14102" max="14102" width="7.5" style="446" customWidth="1" collapsed="1"/>
    <col min="14103" max="14103" width="11.25" style="446" customWidth="1" collapsed="1"/>
    <col min="14104" max="14104" width="2.25" style="446" customWidth="1" collapsed="1"/>
    <col min="14105" max="14105" width="3.75" style="446" customWidth="1" collapsed="1"/>
    <col min="14106" max="14106" width="4.25" style="446" customWidth="1" collapsed="1"/>
    <col min="14107" max="14107" width="11.08203125" style="446" customWidth="1" collapsed="1"/>
    <col min="14108" max="14108" width="8.58203125" style="446" customWidth="1" collapsed="1"/>
    <col min="14109" max="14109" width="7.58203125" style="446" customWidth="1" collapsed="1"/>
    <col min="14110" max="14110" width="11.75" style="446" customWidth="1" collapsed="1"/>
    <col min="14111" max="14336" width="9" style="446" collapsed="1"/>
    <col min="14337" max="14337" width="4" style="446" customWidth="1" collapsed="1"/>
    <col min="14338" max="14338" width="3.75" style="446" customWidth="1" collapsed="1"/>
    <col min="14339" max="14339" width="9.58203125" style="446" customWidth="1" collapsed="1"/>
    <col min="14340" max="14340" width="11.08203125" style="446" customWidth="1" collapsed="1"/>
    <col min="14341" max="14341" width="8" style="446" customWidth="1" collapsed="1"/>
    <col min="14342" max="14342" width="4.08203125" style="446" customWidth="1" collapsed="1"/>
    <col min="14343" max="14343" width="7.5" style="446" customWidth="1" collapsed="1"/>
    <col min="14344" max="14344" width="9.08203125" style="446" customWidth="1" collapsed="1"/>
    <col min="14345" max="14345" width="2" style="446" customWidth="1" collapsed="1"/>
    <col min="14346" max="14346" width="4.58203125" style="446" customWidth="1" collapsed="1"/>
    <col min="14347" max="14347" width="5.5" style="446" customWidth="1" collapsed="1"/>
    <col min="14348" max="14348" width="12" style="446" customWidth="1" collapsed="1"/>
    <col min="14349" max="14349" width="8" style="446" customWidth="1" collapsed="1"/>
    <col min="14350" max="14350" width="9" style="446" collapsed="1"/>
    <col min="14351" max="14351" width="10.25" style="446" customWidth="1" collapsed="1"/>
    <col min="14352" max="14352" width="12.08203125" style="446" customWidth="1" collapsed="1"/>
    <col min="14353" max="14353" width="4.08203125" style="446" customWidth="1" collapsed="1"/>
    <col min="14354" max="14354" width="8.58203125" style="446" customWidth="1" collapsed="1"/>
    <col min="14355" max="14355" width="11.08203125" style="446" customWidth="1" collapsed="1"/>
    <col min="14356" max="14356" width="7.5" style="446" customWidth="1" collapsed="1"/>
    <col min="14357" max="14357" width="4.5" style="446" customWidth="1" collapsed="1"/>
    <col min="14358" max="14358" width="7.5" style="446" customWidth="1" collapsed="1"/>
    <col min="14359" max="14359" width="11.25" style="446" customWidth="1" collapsed="1"/>
    <col min="14360" max="14360" width="2.25" style="446" customWidth="1" collapsed="1"/>
    <col min="14361" max="14361" width="3.75" style="446" customWidth="1" collapsed="1"/>
    <col min="14362" max="14362" width="4.25" style="446" customWidth="1" collapsed="1"/>
    <col min="14363" max="14363" width="11.08203125" style="446" customWidth="1" collapsed="1"/>
    <col min="14364" max="14364" width="8.58203125" style="446" customWidth="1" collapsed="1"/>
    <col min="14365" max="14365" width="7.58203125" style="446" customWidth="1" collapsed="1"/>
    <col min="14366" max="14366" width="11.75" style="446" customWidth="1" collapsed="1"/>
    <col min="14367" max="14592" width="9" style="446" collapsed="1"/>
    <col min="14593" max="14593" width="4" style="446" customWidth="1" collapsed="1"/>
    <col min="14594" max="14594" width="3.75" style="446" customWidth="1" collapsed="1"/>
    <col min="14595" max="14595" width="9.58203125" style="446" customWidth="1" collapsed="1"/>
    <col min="14596" max="14596" width="11.08203125" style="446" customWidth="1" collapsed="1"/>
    <col min="14597" max="14597" width="8" style="446" customWidth="1" collapsed="1"/>
    <col min="14598" max="14598" width="4.08203125" style="446" customWidth="1" collapsed="1"/>
    <col min="14599" max="14599" width="7.5" style="446" customWidth="1" collapsed="1"/>
    <col min="14600" max="14600" width="9.08203125" style="446" customWidth="1" collapsed="1"/>
    <col min="14601" max="14601" width="2" style="446" customWidth="1" collapsed="1"/>
    <col min="14602" max="14602" width="4.58203125" style="446" customWidth="1" collapsed="1"/>
    <col min="14603" max="14603" width="5.5" style="446" customWidth="1" collapsed="1"/>
    <col min="14604" max="14604" width="12" style="446" customWidth="1" collapsed="1"/>
    <col min="14605" max="14605" width="8" style="446" customWidth="1" collapsed="1"/>
    <col min="14606" max="14606" width="9" style="446" collapsed="1"/>
    <col min="14607" max="14607" width="10.25" style="446" customWidth="1" collapsed="1"/>
    <col min="14608" max="14608" width="12.08203125" style="446" customWidth="1" collapsed="1"/>
    <col min="14609" max="14609" width="4.08203125" style="446" customWidth="1" collapsed="1"/>
    <col min="14610" max="14610" width="8.58203125" style="446" customWidth="1" collapsed="1"/>
    <col min="14611" max="14611" width="11.08203125" style="446" customWidth="1" collapsed="1"/>
    <col min="14612" max="14612" width="7.5" style="446" customWidth="1" collapsed="1"/>
    <col min="14613" max="14613" width="4.5" style="446" customWidth="1" collapsed="1"/>
    <col min="14614" max="14614" width="7.5" style="446" customWidth="1" collapsed="1"/>
    <col min="14615" max="14615" width="11.25" style="446" customWidth="1" collapsed="1"/>
    <col min="14616" max="14616" width="2.25" style="446" customWidth="1" collapsed="1"/>
    <col min="14617" max="14617" width="3.75" style="446" customWidth="1" collapsed="1"/>
    <col min="14618" max="14618" width="4.25" style="446" customWidth="1" collapsed="1"/>
    <col min="14619" max="14619" width="11.08203125" style="446" customWidth="1" collapsed="1"/>
    <col min="14620" max="14620" width="8.58203125" style="446" customWidth="1" collapsed="1"/>
    <col min="14621" max="14621" width="7.58203125" style="446" customWidth="1" collapsed="1"/>
    <col min="14622" max="14622" width="11.75" style="446" customWidth="1" collapsed="1"/>
    <col min="14623" max="14848" width="9" style="446" collapsed="1"/>
    <col min="14849" max="14849" width="4" style="446" customWidth="1" collapsed="1"/>
    <col min="14850" max="14850" width="3.75" style="446" customWidth="1" collapsed="1"/>
    <col min="14851" max="14851" width="9.58203125" style="446" customWidth="1" collapsed="1"/>
    <col min="14852" max="14852" width="11.08203125" style="446" customWidth="1" collapsed="1"/>
    <col min="14853" max="14853" width="8" style="446" customWidth="1" collapsed="1"/>
    <col min="14854" max="14854" width="4.08203125" style="446" customWidth="1" collapsed="1"/>
    <col min="14855" max="14855" width="7.5" style="446" customWidth="1" collapsed="1"/>
    <col min="14856" max="14856" width="9.08203125" style="446" customWidth="1" collapsed="1"/>
    <col min="14857" max="14857" width="2" style="446" customWidth="1" collapsed="1"/>
    <col min="14858" max="14858" width="4.58203125" style="446" customWidth="1" collapsed="1"/>
    <col min="14859" max="14859" width="5.5" style="446" customWidth="1" collapsed="1"/>
    <col min="14860" max="14860" width="12" style="446" customWidth="1" collapsed="1"/>
    <col min="14861" max="14861" width="8" style="446" customWidth="1" collapsed="1"/>
    <col min="14862" max="14862" width="9" style="446" collapsed="1"/>
    <col min="14863" max="14863" width="10.25" style="446" customWidth="1" collapsed="1"/>
    <col min="14864" max="14864" width="12.08203125" style="446" customWidth="1" collapsed="1"/>
    <col min="14865" max="14865" width="4.08203125" style="446" customWidth="1" collapsed="1"/>
    <col min="14866" max="14866" width="8.58203125" style="446" customWidth="1" collapsed="1"/>
    <col min="14867" max="14867" width="11.08203125" style="446" customWidth="1" collapsed="1"/>
    <col min="14868" max="14868" width="7.5" style="446" customWidth="1" collapsed="1"/>
    <col min="14869" max="14869" width="4.5" style="446" customWidth="1" collapsed="1"/>
    <col min="14870" max="14870" width="7.5" style="446" customWidth="1" collapsed="1"/>
    <col min="14871" max="14871" width="11.25" style="446" customWidth="1" collapsed="1"/>
    <col min="14872" max="14872" width="2.25" style="446" customWidth="1" collapsed="1"/>
    <col min="14873" max="14873" width="3.75" style="446" customWidth="1" collapsed="1"/>
    <col min="14874" max="14874" width="4.25" style="446" customWidth="1" collapsed="1"/>
    <col min="14875" max="14875" width="11.08203125" style="446" customWidth="1" collapsed="1"/>
    <col min="14876" max="14876" width="8.58203125" style="446" customWidth="1" collapsed="1"/>
    <col min="14877" max="14877" width="7.58203125" style="446" customWidth="1" collapsed="1"/>
    <col min="14878" max="14878" width="11.75" style="446" customWidth="1" collapsed="1"/>
    <col min="14879" max="15104" width="9" style="446" collapsed="1"/>
    <col min="15105" max="15105" width="4" style="446" customWidth="1" collapsed="1"/>
    <col min="15106" max="15106" width="3.75" style="446" customWidth="1" collapsed="1"/>
    <col min="15107" max="15107" width="9.58203125" style="446" customWidth="1" collapsed="1"/>
    <col min="15108" max="15108" width="11.08203125" style="446" customWidth="1" collapsed="1"/>
    <col min="15109" max="15109" width="8" style="446" customWidth="1" collapsed="1"/>
    <col min="15110" max="15110" width="4.08203125" style="446" customWidth="1" collapsed="1"/>
    <col min="15111" max="15111" width="7.5" style="446" customWidth="1" collapsed="1"/>
    <col min="15112" max="15112" width="9.08203125" style="446" customWidth="1" collapsed="1"/>
    <col min="15113" max="15113" width="2" style="446" customWidth="1" collapsed="1"/>
    <col min="15114" max="15114" width="4.58203125" style="446" customWidth="1" collapsed="1"/>
    <col min="15115" max="15115" width="5.5" style="446" customWidth="1" collapsed="1"/>
    <col min="15116" max="15116" width="12" style="446" customWidth="1" collapsed="1"/>
    <col min="15117" max="15117" width="8" style="446" customWidth="1" collapsed="1"/>
    <col min="15118" max="15118" width="9" style="446" collapsed="1"/>
    <col min="15119" max="15119" width="10.25" style="446" customWidth="1" collapsed="1"/>
    <col min="15120" max="15120" width="12.08203125" style="446" customWidth="1" collapsed="1"/>
    <col min="15121" max="15121" width="4.08203125" style="446" customWidth="1" collapsed="1"/>
    <col min="15122" max="15122" width="8.58203125" style="446" customWidth="1" collapsed="1"/>
    <col min="15123" max="15123" width="11.08203125" style="446" customWidth="1" collapsed="1"/>
    <col min="15124" max="15124" width="7.5" style="446" customWidth="1" collapsed="1"/>
    <col min="15125" max="15125" width="4.5" style="446" customWidth="1" collapsed="1"/>
    <col min="15126" max="15126" width="7.5" style="446" customWidth="1" collapsed="1"/>
    <col min="15127" max="15127" width="11.25" style="446" customWidth="1" collapsed="1"/>
    <col min="15128" max="15128" width="2.25" style="446" customWidth="1" collapsed="1"/>
    <col min="15129" max="15129" width="3.75" style="446" customWidth="1" collapsed="1"/>
    <col min="15130" max="15130" width="4.25" style="446" customWidth="1" collapsed="1"/>
    <col min="15131" max="15131" width="11.08203125" style="446" customWidth="1" collapsed="1"/>
    <col min="15132" max="15132" width="8.58203125" style="446" customWidth="1" collapsed="1"/>
    <col min="15133" max="15133" width="7.58203125" style="446" customWidth="1" collapsed="1"/>
    <col min="15134" max="15134" width="11.75" style="446" customWidth="1" collapsed="1"/>
    <col min="15135" max="15360" width="9" style="446" collapsed="1"/>
    <col min="15361" max="15361" width="4" style="446" customWidth="1" collapsed="1"/>
    <col min="15362" max="15362" width="3.75" style="446" customWidth="1" collapsed="1"/>
    <col min="15363" max="15363" width="9.58203125" style="446" customWidth="1" collapsed="1"/>
    <col min="15364" max="15364" width="11.08203125" style="446" customWidth="1" collapsed="1"/>
    <col min="15365" max="15365" width="8" style="446" customWidth="1" collapsed="1"/>
    <col min="15366" max="15366" width="4.08203125" style="446" customWidth="1" collapsed="1"/>
    <col min="15367" max="15367" width="7.5" style="446" customWidth="1" collapsed="1"/>
    <col min="15368" max="15368" width="9.08203125" style="446" customWidth="1" collapsed="1"/>
    <col min="15369" max="15369" width="2" style="446" customWidth="1" collapsed="1"/>
    <col min="15370" max="15370" width="4.58203125" style="446" customWidth="1" collapsed="1"/>
    <col min="15371" max="15371" width="5.5" style="446" customWidth="1" collapsed="1"/>
    <col min="15372" max="15372" width="12" style="446" customWidth="1" collapsed="1"/>
    <col min="15373" max="15373" width="8" style="446" customWidth="1" collapsed="1"/>
    <col min="15374" max="15374" width="9" style="446" collapsed="1"/>
    <col min="15375" max="15375" width="10.25" style="446" customWidth="1" collapsed="1"/>
    <col min="15376" max="15376" width="12.08203125" style="446" customWidth="1" collapsed="1"/>
    <col min="15377" max="15377" width="4.08203125" style="446" customWidth="1" collapsed="1"/>
    <col min="15378" max="15378" width="8.58203125" style="446" customWidth="1" collapsed="1"/>
    <col min="15379" max="15379" width="11.08203125" style="446" customWidth="1" collapsed="1"/>
    <col min="15380" max="15380" width="7.5" style="446" customWidth="1" collapsed="1"/>
    <col min="15381" max="15381" width="4.5" style="446" customWidth="1" collapsed="1"/>
    <col min="15382" max="15382" width="7.5" style="446" customWidth="1" collapsed="1"/>
    <col min="15383" max="15383" width="11.25" style="446" customWidth="1" collapsed="1"/>
    <col min="15384" max="15384" width="2.25" style="446" customWidth="1" collapsed="1"/>
    <col min="15385" max="15385" width="3.75" style="446" customWidth="1" collapsed="1"/>
    <col min="15386" max="15386" width="4.25" style="446" customWidth="1" collapsed="1"/>
    <col min="15387" max="15387" width="11.08203125" style="446" customWidth="1" collapsed="1"/>
    <col min="15388" max="15388" width="8.58203125" style="446" customWidth="1" collapsed="1"/>
    <col min="15389" max="15389" width="7.58203125" style="446" customWidth="1" collapsed="1"/>
    <col min="15390" max="15390" width="11.75" style="446" customWidth="1" collapsed="1"/>
    <col min="15391" max="15616" width="9" style="446" collapsed="1"/>
    <col min="15617" max="15617" width="4" style="446" customWidth="1" collapsed="1"/>
    <col min="15618" max="15618" width="3.75" style="446" customWidth="1" collapsed="1"/>
    <col min="15619" max="15619" width="9.58203125" style="446" customWidth="1" collapsed="1"/>
    <col min="15620" max="15620" width="11.08203125" style="446" customWidth="1" collapsed="1"/>
    <col min="15621" max="15621" width="8" style="446" customWidth="1" collapsed="1"/>
    <col min="15622" max="15622" width="4.08203125" style="446" customWidth="1" collapsed="1"/>
    <col min="15623" max="15623" width="7.5" style="446" customWidth="1" collapsed="1"/>
    <col min="15624" max="15624" width="9.08203125" style="446" customWidth="1" collapsed="1"/>
    <col min="15625" max="15625" width="2" style="446" customWidth="1" collapsed="1"/>
    <col min="15626" max="15626" width="4.58203125" style="446" customWidth="1" collapsed="1"/>
    <col min="15627" max="15627" width="5.5" style="446" customWidth="1" collapsed="1"/>
    <col min="15628" max="15628" width="12" style="446" customWidth="1" collapsed="1"/>
    <col min="15629" max="15629" width="8" style="446" customWidth="1" collapsed="1"/>
    <col min="15630" max="15630" width="9" style="446" collapsed="1"/>
    <col min="15631" max="15631" width="10.25" style="446" customWidth="1" collapsed="1"/>
    <col min="15632" max="15632" width="12.08203125" style="446" customWidth="1" collapsed="1"/>
    <col min="15633" max="15633" width="4.08203125" style="446" customWidth="1" collapsed="1"/>
    <col min="15634" max="15634" width="8.58203125" style="446" customWidth="1" collapsed="1"/>
    <col min="15635" max="15635" width="11.08203125" style="446" customWidth="1" collapsed="1"/>
    <col min="15636" max="15636" width="7.5" style="446" customWidth="1" collapsed="1"/>
    <col min="15637" max="15637" width="4.5" style="446" customWidth="1" collapsed="1"/>
    <col min="15638" max="15638" width="7.5" style="446" customWidth="1" collapsed="1"/>
    <col min="15639" max="15639" width="11.25" style="446" customWidth="1" collapsed="1"/>
    <col min="15640" max="15640" width="2.25" style="446" customWidth="1" collapsed="1"/>
    <col min="15641" max="15641" width="3.75" style="446" customWidth="1" collapsed="1"/>
    <col min="15642" max="15642" width="4.25" style="446" customWidth="1" collapsed="1"/>
    <col min="15643" max="15643" width="11.08203125" style="446" customWidth="1" collapsed="1"/>
    <col min="15644" max="15644" width="8.58203125" style="446" customWidth="1" collapsed="1"/>
    <col min="15645" max="15645" width="7.58203125" style="446" customWidth="1" collapsed="1"/>
    <col min="15646" max="15646" width="11.75" style="446" customWidth="1" collapsed="1"/>
    <col min="15647" max="15872" width="9" style="446" collapsed="1"/>
    <col min="15873" max="15873" width="4" style="446" customWidth="1" collapsed="1"/>
    <col min="15874" max="15874" width="3.75" style="446" customWidth="1" collapsed="1"/>
    <col min="15875" max="15875" width="9.58203125" style="446" customWidth="1" collapsed="1"/>
    <col min="15876" max="15876" width="11.08203125" style="446" customWidth="1" collapsed="1"/>
    <col min="15877" max="15877" width="8" style="446" customWidth="1" collapsed="1"/>
    <col min="15878" max="15878" width="4.08203125" style="446" customWidth="1" collapsed="1"/>
    <col min="15879" max="15879" width="7.5" style="446" customWidth="1" collapsed="1"/>
    <col min="15880" max="15880" width="9.08203125" style="446" customWidth="1" collapsed="1"/>
    <col min="15881" max="15881" width="2" style="446" customWidth="1" collapsed="1"/>
    <col min="15882" max="15882" width="4.58203125" style="446" customWidth="1" collapsed="1"/>
    <col min="15883" max="15883" width="5.5" style="446" customWidth="1" collapsed="1"/>
    <col min="15884" max="15884" width="12" style="446" customWidth="1" collapsed="1"/>
    <col min="15885" max="15885" width="8" style="446" customWidth="1" collapsed="1"/>
    <col min="15886" max="15886" width="9" style="446" collapsed="1"/>
    <col min="15887" max="15887" width="10.25" style="446" customWidth="1" collapsed="1"/>
    <col min="15888" max="15888" width="12.08203125" style="446" customWidth="1" collapsed="1"/>
    <col min="15889" max="15889" width="4.08203125" style="446" customWidth="1" collapsed="1"/>
    <col min="15890" max="15890" width="8.58203125" style="446" customWidth="1" collapsed="1"/>
    <col min="15891" max="15891" width="11.08203125" style="446" customWidth="1" collapsed="1"/>
    <col min="15892" max="15892" width="7.5" style="446" customWidth="1" collapsed="1"/>
    <col min="15893" max="15893" width="4.5" style="446" customWidth="1" collapsed="1"/>
    <col min="15894" max="15894" width="7.5" style="446" customWidth="1" collapsed="1"/>
    <col min="15895" max="15895" width="11.25" style="446" customWidth="1" collapsed="1"/>
    <col min="15896" max="15896" width="2.25" style="446" customWidth="1" collapsed="1"/>
    <col min="15897" max="15897" width="3.75" style="446" customWidth="1" collapsed="1"/>
    <col min="15898" max="15898" width="4.25" style="446" customWidth="1" collapsed="1"/>
    <col min="15899" max="15899" width="11.08203125" style="446" customWidth="1" collapsed="1"/>
    <col min="15900" max="15900" width="8.58203125" style="446" customWidth="1" collapsed="1"/>
    <col min="15901" max="15901" width="7.58203125" style="446" customWidth="1" collapsed="1"/>
    <col min="15902" max="15902" width="11.75" style="446" customWidth="1" collapsed="1"/>
    <col min="15903" max="16128" width="9" style="446" collapsed="1"/>
    <col min="16129" max="16129" width="4" style="446" customWidth="1" collapsed="1"/>
    <col min="16130" max="16130" width="3.75" style="446" customWidth="1" collapsed="1"/>
    <col min="16131" max="16131" width="9.58203125" style="446" customWidth="1" collapsed="1"/>
    <col min="16132" max="16132" width="11.08203125" style="446" customWidth="1" collapsed="1"/>
    <col min="16133" max="16133" width="8" style="446" customWidth="1" collapsed="1"/>
    <col min="16134" max="16134" width="4.08203125" style="446" customWidth="1" collapsed="1"/>
    <col min="16135" max="16135" width="7.5" style="446" customWidth="1" collapsed="1"/>
    <col min="16136" max="16136" width="9.08203125" style="446" customWidth="1" collapsed="1"/>
    <col min="16137" max="16137" width="2" style="446" customWidth="1" collapsed="1"/>
    <col min="16138" max="16138" width="4.58203125" style="446" customWidth="1" collapsed="1"/>
    <col min="16139" max="16139" width="5.5" style="446" customWidth="1" collapsed="1"/>
    <col min="16140" max="16140" width="12" style="446" customWidth="1" collapsed="1"/>
    <col min="16141" max="16141" width="8" style="446" customWidth="1" collapsed="1"/>
    <col min="16142" max="16142" width="9" style="446" collapsed="1"/>
    <col min="16143" max="16143" width="10.25" style="446" customWidth="1" collapsed="1"/>
    <col min="16144" max="16144" width="12.08203125" style="446" customWidth="1" collapsed="1"/>
    <col min="16145" max="16145" width="4.08203125" style="446" customWidth="1" collapsed="1"/>
    <col min="16146" max="16146" width="8.58203125" style="446" customWidth="1" collapsed="1"/>
    <col min="16147" max="16147" width="11.08203125" style="446" customWidth="1" collapsed="1"/>
    <col min="16148" max="16148" width="7.5" style="446" customWidth="1" collapsed="1"/>
    <col min="16149" max="16149" width="4.5" style="446" customWidth="1" collapsed="1"/>
    <col min="16150" max="16150" width="7.5" style="446" customWidth="1" collapsed="1"/>
    <col min="16151" max="16151" width="11.25" style="446" customWidth="1" collapsed="1"/>
    <col min="16152" max="16152" width="2.25" style="446" customWidth="1" collapsed="1"/>
    <col min="16153" max="16153" width="3.75" style="446" customWidth="1" collapsed="1"/>
    <col min="16154" max="16154" width="4.25" style="446" customWidth="1" collapsed="1"/>
    <col min="16155" max="16155" width="11.08203125" style="446" customWidth="1" collapsed="1"/>
    <col min="16156" max="16156" width="8.58203125" style="446" customWidth="1" collapsed="1"/>
    <col min="16157" max="16157" width="7.58203125" style="446" customWidth="1" collapsed="1"/>
    <col min="16158" max="16158" width="11.75" style="446" customWidth="1" collapsed="1"/>
    <col min="16159" max="16384" width="9" style="446" collapsed="1"/>
  </cols>
  <sheetData>
    <row r="1" spans="1:31" ht="12" customHeight="1">
      <c r="A1" s="445"/>
      <c r="B1" s="840" t="s">
        <v>125</v>
      </c>
      <c r="C1" s="860"/>
      <c r="D1" s="860"/>
      <c r="E1" s="841"/>
      <c r="F1" s="445"/>
      <c r="G1" s="445"/>
      <c r="H1" s="445"/>
      <c r="I1" s="445"/>
      <c r="J1" s="445"/>
      <c r="K1" s="445"/>
      <c r="L1" s="445"/>
      <c r="M1" s="445"/>
      <c r="N1" s="875" t="str">
        <f>工事情報入力!O56</f>
        <v/>
      </c>
      <c r="O1" s="875"/>
      <c r="P1" s="445"/>
      <c r="Q1" s="864" t="s">
        <v>273</v>
      </c>
      <c r="R1" s="864"/>
      <c r="S1" s="864"/>
      <c r="T1" s="864"/>
      <c r="U1" s="445"/>
      <c r="V1" s="445"/>
      <c r="W1" s="445"/>
      <c r="X1" s="445"/>
      <c r="Y1" s="445"/>
      <c r="Z1" s="445"/>
      <c r="AA1" s="445"/>
      <c r="AB1" s="445"/>
      <c r="AC1" s="445"/>
      <c r="AD1" s="445"/>
      <c r="AE1" s="445"/>
    </row>
    <row r="2" spans="1:31" ht="12" customHeight="1">
      <c r="A2" s="445"/>
      <c r="B2" s="861"/>
      <c r="C2" s="862"/>
      <c r="D2" s="862"/>
      <c r="E2" s="863"/>
      <c r="F2" s="445"/>
      <c r="G2" s="445"/>
      <c r="H2" s="445"/>
      <c r="I2" s="445"/>
      <c r="J2" s="445"/>
      <c r="K2" s="445"/>
      <c r="L2" s="445"/>
      <c r="M2" s="445"/>
      <c r="N2" s="445"/>
      <c r="O2" s="445"/>
      <c r="P2" s="445"/>
      <c r="Q2" s="865"/>
      <c r="R2" s="865"/>
      <c r="S2" s="865"/>
      <c r="T2" s="865"/>
      <c r="U2" s="447" t="s">
        <v>274</v>
      </c>
      <c r="V2" s="448"/>
      <c r="W2" s="448"/>
      <c r="X2" s="448"/>
      <c r="Y2" s="448"/>
      <c r="Z2" s="448"/>
      <c r="AA2" s="448"/>
      <c r="AB2" s="448"/>
      <c r="AC2" s="448"/>
      <c r="AD2" s="448"/>
      <c r="AE2" s="448"/>
    </row>
    <row r="3" spans="1:31" ht="40" customHeight="1">
      <c r="A3" s="445"/>
      <c r="B3" s="445"/>
      <c r="C3" s="445"/>
      <c r="D3" s="449" t="s">
        <v>275</v>
      </c>
      <c r="E3" s="450"/>
      <c r="F3" s="450"/>
      <c r="G3" s="450"/>
      <c r="H3" s="450"/>
      <c r="I3" s="450"/>
      <c r="J3" s="450"/>
      <c r="K3" s="450"/>
      <c r="L3" s="450"/>
      <c r="M3" s="450"/>
      <c r="N3" s="450"/>
      <c r="O3" s="445"/>
      <c r="P3" s="445"/>
      <c r="Q3" s="866" t="s">
        <v>276</v>
      </c>
      <c r="R3" s="867"/>
      <c r="S3" s="868" t="str">
        <f>IF(工事情報入力!U26="","",工事情報入力!U26&amp;"（"&amp;工事情報入力!U27&amp;")")</f>
        <v/>
      </c>
      <c r="T3" s="869"/>
      <c r="U3" s="869"/>
      <c r="V3" s="869"/>
      <c r="W3" s="869"/>
      <c r="X3" s="870"/>
      <c r="Y3" s="871" t="s">
        <v>277</v>
      </c>
      <c r="Z3" s="867"/>
      <c r="AA3" s="872" t="str">
        <f>IF(工事情報入力!U28="","",工事情報入力!U28)</f>
        <v/>
      </c>
      <c r="AB3" s="873"/>
      <c r="AC3" s="873"/>
      <c r="AD3" s="874"/>
      <c r="AE3" s="445"/>
    </row>
    <row r="4" spans="1:31" ht="17.25" customHeight="1">
      <c r="A4" s="445"/>
      <c r="B4" s="445"/>
      <c r="C4" s="445"/>
      <c r="D4" s="451"/>
      <c r="E4" s="445"/>
      <c r="F4" s="452"/>
      <c r="G4" s="453" t="s">
        <v>278</v>
      </c>
      <c r="H4" s="454"/>
      <c r="I4" s="454"/>
      <c r="J4" s="454"/>
      <c r="K4" s="454"/>
      <c r="L4" s="454"/>
      <c r="M4" s="445"/>
      <c r="N4" s="445"/>
      <c r="O4" s="445"/>
      <c r="P4" s="445"/>
      <c r="Q4" s="840" t="s">
        <v>279</v>
      </c>
      <c r="R4" s="841"/>
      <c r="S4" s="842" t="str">
        <f>IF(工事情報入力!U30="","","〒 "&amp;工事情報入力!U29&amp;"　"&amp;工事情報入力!U30)</f>
        <v/>
      </c>
      <c r="T4" s="843"/>
      <c r="U4" s="843"/>
      <c r="V4" s="843"/>
      <c r="W4" s="843"/>
      <c r="X4" s="843"/>
      <c r="Y4" s="843"/>
      <c r="Z4" s="843"/>
      <c r="AA4" s="843"/>
      <c r="AB4" s="843"/>
      <c r="AC4" s="843"/>
      <c r="AD4" s="844"/>
      <c r="AE4" s="445"/>
    </row>
    <row r="5" spans="1:31" ht="18" customHeight="1">
      <c r="A5" s="445"/>
      <c r="B5" s="445"/>
      <c r="C5" s="445"/>
      <c r="D5" s="845" t="str">
        <f>工事情報入力!I26&amp;""</f>
        <v/>
      </c>
      <c r="E5" s="846"/>
      <c r="F5" s="846"/>
      <c r="G5" s="846"/>
      <c r="H5" s="846"/>
      <c r="I5" s="445"/>
      <c r="J5" s="445"/>
      <c r="K5" s="445"/>
      <c r="L5" s="445"/>
      <c r="M5" s="445"/>
      <c r="N5" s="445"/>
      <c r="O5" s="445"/>
      <c r="P5" s="445"/>
      <c r="Q5" s="848" t="s">
        <v>280</v>
      </c>
      <c r="R5" s="849"/>
      <c r="S5" s="455"/>
      <c r="T5" s="456"/>
      <c r="U5" s="456"/>
      <c r="V5" s="456"/>
      <c r="W5" s="456"/>
      <c r="X5" s="456"/>
      <c r="Y5" s="850" t="str">
        <f>IF(工事情報入力!U31="","","TEL "&amp;工事情報入力!U31)</f>
        <v/>
      </c>
      <c r="Z5" s="850"/>
      <c r="AA5" s="850"/>
      <c r="AB5" s="850"/>
      <c r="AC5" s="850"/>
      <c r="AD5" s="851"/>
      <c r="AE5" s="445"/>
    </row>
    <row r="6" spans="1:31" ht="13" customHeight="1">
      <c r="A6" s="445"/>
      <c r="B6" s="445" t="s">
        <v>281</v>
      </c>
      <c r="C6" s="445"/>
      <c r="D6" s="846"/>
      <c r="E6" s="846"/>
      <c r="F6" s="846"/>
      <c r="G6" s="846"/>
      <c r="H6" s="846"/>
      <c r="I6" s="445"/>
      <c r="J6" s="445"/>
      <c r="K6" s="445"/>
      <c r="L6" s="445"/>
      <c r="M6" s="445"/>
      <c r="N6" s="445"/>
      <c r="O6" s="445"/>
      <c r="P6" s="445"/>
      <c r="Q6" s="840" t="s">
        <v>282</v>
      </c>
      <c r="R6" s="841"/>
      <c r="S6" s="852" t="str">
        <f>IF(工事情報入力!U26="","",工事情報入力!C6)</f>
        <v/>
      </c>
      <c r="T6" s="853"/>
      <c r="U6" s="853"/>
      <c r="V6" s="853"/>
      <c r="W6" s="853"/>
      <c r="X6" s="853"/>
      <c r="Y6" s="853"/>
      <c r="Z6" s="853"/>
      <c r="AA6" s="853"/>
      <c r="AB6" s="853"/>
      <c r="AC6" s="853"/>
      <c r="AD6" s="854"/>
      <c r="AE6" s="445"/>
    </row>
    <row r="7" spans="1:31" ht="13" customHeight="1">
      <c r="A7" s="445"/>
      <c r="B7" s="457" t="s">
        <v>283</v>
      </c>
      <c r="C7" s="457"/>
      <c r="D7" s="847"/>
      <c r="E7" s="847"/>
      <c r="F7" s="847"/>
      <c r="G7" s="847"/>
      <c r="H7" s="847"/>
      <c r="J7" s="445" t="s">
        <v>284</v>
      </c>
      <c r="K7" s="445"/>
      <c r="L7" s="445"/>
      <c r="M7" s="445"/>
      <c r="N7" s="445"/>
      <c r="O7" s="445"/>
      <c r="P7" s="445"/>
      <c r="Q7" s="858" t="s">
        <v>285</v>
      </c>
      <c r="R7" s="859"/>
      <c r="S7" s="855"/>
      <c r="T7" s="856"/>
      <c r="U7" s="856"/>
      <c r="V7" s="856"/>
      <c r="W7" s="856"/>
      <c r="X7" s="856"/>
      <c r="Y7" s="856"/>
      <c r="Z7" s="856"/>
      <c r="AA7" s="856"/>
      <c r="AB7" s="856"/>
      <c r="AC7" s="856"/>
      <c r="AD7" s="857"/>
      <c r="AE7" s="445"/>
    </row>
    <row r="8" spans="1:31" ht="13" customHeight="1">
      <c r="A8" s="445"/>
      <c r="B8" s="445"/>
      <c r="C8" s="445"/>
      <c r="D8" s="445"/>
      <c r="E8" s="445"/>
      <c r="F8" s="445"/>
      <c r="G8" s="445"/>
      <c r="H8" s="445"/>
      <c r="I8" s="445"/>
      <c r="J8" s="445"/>
      <c r="K8" s="445"/>
      <c r="L8" s="458" t="str">
        <f>"〒 "&amp;工事情報入力!O29</f>
        <v xml:space="preserve">〒 </v>
      </c>
      <c r="M8" s="445"/>
      <c r="N8" s="445"/>
      <c r="O8" s="445"/>
      <c r="P8" s="445"/>
      <c r="Q8" s="848" t="s">
        <v>286</v>
      </c>
      <c r="R8" s="849"/>
      <c r="S8" s="876" t="str">
        <f>IF(工事情報入力!U58="","",工事情報入力!U58&amp;工事情報入力!M58)</f>
        <v/>
      </c>
      <c r="T8" s="877"/>
      <c r="U8" s="877"/>
      <c r="V8" s="877"/>
      <c r="W8" s="877"/>
      <c r="X8" s="877"/>
      <c r="Y8" s="877"/>
      <c r="Z8" s="877"/>
      <c r="AA8" s="877"/>
      <c r="AB8" s="877"/>
      <c r="AC8" s="877"/>
      <c r="AD8" s="878"/>
      <c r="AE8" s="445"/>
    </row>
    <row r="9" spans="1:31" ht="13" customHeight="1">
      <c r="A9" s="445"/>
      <c r="B9" s="459" t="s">
        <v>287</v>
      </c>
      <c r="C9" s="459"/>
      <c r="D9" s="845" t="str">
        <f>工事情報入力!I50</f>
        <v/>
      </c>
      <c r="E9" s="846"/>
      <c r="F9" s="846"/>
      <c r="G9" s="846"/>
      <c r="H9" s="445"/>
      <c r="I9" s="445"/>
      <c r="J9" s="880" t="s">
        <v>288</v>
      </c>
      <c r="K9" s="880"/>
      <c r="L9" s="881" t="str">
        <f>工事情報入力!O30</f>
        <v/>
      </c>
      <c r="M9" s="881"/>
      <c r="N9" s="881"/>
      <c r="O9" s="881"/>
      <c r="P9" s="445"/>
      <c r="Q9" s="840" t="s">
        <v>289</v>
      </c>
      <c r="R9" s="841"/>
      <c r="S9" s="883" t="str">
        <f>IF(工事情報入力!U33="","",工事情報入力!U33)</f>
        <v/>
      </c>
      <c r="T9" s="884"/>
      <c r="U9" s="884"/>
      <c r="V9" s="884"/>
      <c r="W9" s="884"/>
      <c r="X9" s="885"/>
      <c r="Y9" s="886" t="s">
        <v>290</v>
      </c>
      <c r="Z9" s="887"/>
      <c r="AA9" s="892" t="str">
        <f>IF(工事情報入力!U35="","",工事情報入力!U35)</f>
        <v/>
      </c>
      <c r="AB9" s="893"/>
      <c r="AC9" s="893"/>
      <c r="AD9" s="894"/>
      <c r="AE9" s="445"/>
    </row>
    <row r="10" spans="1:31" ht="13" customHeight="1">
      <c r="A10" s="445"/>
      <c r="B10" s="460" t="s">
        <v>291</v>
      </c>
      <c r="C10" s="457"/>
      <c r="D10" s="879"/>
      <c r="E10" s="879"/>
      <c r="F10" s="879"/>
      <c r="G10" s="879"/>
      <c r="H10" s="445" t="s">
        <v>292</v>
      </c>
      <c r="I10" s="445"/>
      <c r="J10" s="880"/>
      <c r="K10" s="880"/>
      <c r="L10" s="882"/>
      <c r="M10" s="882"/>
      <c r="N10" s="882"/>
      <c r="O10" s="882"/>
      <c r="P10" s="445"/>
      <c r="Q10" s="858"/>
      <c r="R10" s="859"/>
      <c r="S10" s="901"/>
      <c r="T10" s="902"/>
      <c r="U10" s="902"/>
      <c r="V10" s="902"/>
      <c r="W10" s="902"/>
      <c r="X10" s="903"/>
      <c r="Y10" s="888"/>
      <c r="Z10" s="889"/>
      <c r="AA10" s="895"/>
      <c r="AB10" s="896"/>
      <c r="AC10" s="896"/>
      <c r="AD10" s="897"/>
      <c r="AE10" s="445"/>
    </row>
    <row r="11" spans="1:31" ht="12" customHeight="1">
      <c r="A11" s="445"/>
      <c r="B11" s="445"/>
      <c r="C11" s="445"/>
      <c r="D11" s="445"/>
      <c r="E11" s="445"/>
      <c r="F11" s="445"/>
      <c r="G11" s="445"/>
      <c r="H11" s="445"/>
      <c r="I11" s="445"/>
      <c r="J11" s="445"/>
      <c r="K11" s="445"/>
      <c r="L11" s="902"/>
      <c r="M11" s="902"/>
      <c r="N11" s="902"/>
      <c r="O11" s="902"/>
      <c r="P11" s="445"/>
      <c r="Q11" s="861"/>
      <c r="R11" s="863"/>
      <c r="S11" s="904" t="str">
        <f>IF(工事情報入力!U34="","",工事情報入力!U34)</f>
        <v/>
      </c>
      <c r="T11" s="905"/>
      <c r="U11" s="905"/>
      <c r="V11" s="905"/>
      <c r="W11" s="905"/>
      <c r="X11" s="906"/>
      <c r="Y11" s="890"/>
      <c r="Z11" s="891"/>
      <c r="AA11" s="898"/>
      <c r="AB11" s="899"/>
      <c r="AC11" s="899"/>
      <c r="AD11" s="900"/>
      <c r="AE11" s="445"/>
    </row>
    <row r="12" spans="1:31" ht="12" customHeight="1">
      <c r="A12" s="445"/>
      <c r="B12" s="907" t="s">
        <v>293</v>
      </c>
      <c r="C12" s="907"/>
      <c r="D12" s="908" t="str">
        <f>工事情報入力!C8&amp;"（"&amp;工事情報入力!C9&amp;")"</f>
        <v>株式会社波多野組（48316054461322)</v>
      </c>
      <c r="E12" s="908"/>
      <c r="F12" s="908"/>
      <c r="G12" s="908"/>
      <c r="H12" s="908"/>
      <c r="I12" s="445"/>
      <c r="J12" s="445"/>
      <c r="K12" s="445"/>
      <c r="L12" s="909" t="str">
        <f>"TEL　"&amp;工事情報入力!O31</f>
        <v>TEL　</v>
      </c>
      <c r="M12" s="909"/>
      <c r="N12" s="909"/>
      <c r="O12" s="909"/>
      <c r="P12" s="445"/>
      <c r="Q12" s="445"/>
      <c r="R12" s="445"/>
      <c r="S12" s="445"/>
      <c r="T12" s="445"/>
      <c r="U12" s="445"/>
      <c r="V12" s="445"/>
      <c r="W12" s="445"/>
      <c r="X12" s="445"/>
      <c r="Y12" s="445"/>
      <c r="Z12" s="445"/>
      <c r="AA12" s="445"/>
      <c r="AB12" s="445"/>
      <c r="AC12" s="445"/>
      <c r="AD12" s="445"/>
      <c r="AE12" s="445"/>
    </row>
    <row r="13" spans="1:31" ht="13.9" customHeight="1">
      <c r="A13" s="445"/>
      <c r="B13" s="907"/>
      <c r="C13" s="907"/>
      <c r="D13" s="908"/>
      <c r="E13" s="908"/>
      <c r="F13" s="908"/>
      <c r="G13" s="908"/>
      <c r="H13" s="908"/>
      <c r="I13" s="445"/>
      <c r="J13" s="445"/>
      <c r="K13" s="445"/>
      <c r="L13" s="902"/>
      <c r="M13" s="902"/>
      <c r="N13" s="902"/>
      <c r="O13" s="902"/>
      <c r="P13" s="445"/>
      <c r="Q13" s="840"/>
      <c r="R13" s="841"/>
      <c r="S13" s="886" t="s">
        <v>294</v>
      </c>
      <c r="T13" s="860"/>
      <c r="U13" s="887"/>
      <c r="V13" s="840" t="s">
        <v>295</v>
      </c>
      <c r="W13" s="860"/>
      <c r="X13" s="860"/>
      <c r="Y13" s="860"/>
      <c r="Z13" s="860"/>
      <c r="AA13" s="887"/>
      <c r="AB13" s="840" t="s">
        <v>296</v>
      </c>
      <c r="AC13" s="860"/>
      <c r="AD13" s="841"/>
      <c r="AE13" s="445"/>
    </row>
    <row r="14" spans="1:31" ht="13.15" customHeight="1">
      <c r="A14" s="445"/>
      <c r="B14" s="907"/>
      <c r="C14" s="907"/>
      <c r="D14" s="908"/>
      <c r="E14" s="908"/>
      <c r="F14" s="908"/>
      <c r="G14" s="908"/>
      <c r="H14" s="908"/>
      <c r="I14" s="445"/>
      <c r="J14" s="445"/>
      <c r="K14" s="445"/>
      <c r="L14" s="909" t="str">
        <f>"FAX　"&amp;工事情報入力!O32</f>
        <v>FAX　</v>
      </c>
      <c r="M14" s="909"/>
      <c r="N14" s="909"/>
      <c r="O14" s="909"/>
      <c r="P14" s="445"/>
      <c r="Q14" s="858"/>
      <c r="R14" s="859"/>
      <c r="S14" s="910"/>
      <c r="T14" s="911"/>
      <c r="U14" s="912"/>
      <c r="V14" s="861"/>
      <c r="W14" s="862"/>
      <c r="X14" s="862"/>
      <c r="Y14" s="862"/>
      <c r="Z14" s="862"/>
      <c r="AA14" s="891"/>
      <c r="AB14" s="848"/>
      <c r="AC14" s="911"/>
      <c r="AD14" s="849"/>
      <c r="AE14" s="445"/>
    </row>
    <row r="15" spans="1:31" ht="12" customHeight="1">
      <c r="A15" s="445"/>
      <c r="B15" s="907"/>
      <c r="C15" s="907"/>
      <c r="D15" s="908"/>
      <c r="E15" s="908"/>
      <c r="F15" s="908"/>
      <c r="G15" s="908"/>
      <c r="H15" s="908"/>
      <c r="I15" s="445"/>
      <c r="J15" s="913" t="s">
        <v>297</v>
      </c>
      <c r="K15" s="913"/>
      <c r="L15" s="914" t="str">
        <f>工事情報入力!O26&amp;"("&amp;工事情報入力!O27&amp;")"</f>
        <v>()</v>
      </c>
      <c r="M15" s="914"/>
      <c r="N15" s="914"/>
      <c r="O15" s="914"/>
      <c r="P15" s="445"/>
      <c r="Q15" s="858"/>
      <c r="R15" s="859"/>
      <c r="S15" s="915" t="str">
        <f>IF(工事情報入力!U36="","",工事情報入力!U36&amp;工事情報入力!Y36)</f>
        <v/>
      </c>
      <c r="T15" s="916"/>
      <c r="U15" s="917"/>
      <c r="V15" s="924" t="str">
        <f>IF(工事情報入力!U36="","",工事情報入力!U37&amp;"（"&amp;IF(工事情報入力!V37="特定","特","般")&amp;"-"&amp;工事情報入力!W37&amp;") 第"&amp;工事情報入力!Y37&amp;"号")</f>
        <v/>
      </c>
      <c r="W15" s="925"/>
      <c r="X15" s="925"/>
      <c r="Y15" s="925"/>
      <c r="Z15" s="925"/>
      <c r="AA15" s="926"/>
      <c r="AB15" s="933" t="str">
        <f>IF(工事情報入力!U38="","",工事情報入力!U38)</f>
        <v/>
      </c>
      <c r="AC15" s="934"/>
      <c r="AD15" s="935"/>
      <c r="AE15" s="445"/>
    </row>
    <row r="16" spans="1:31" ht="17.149999999999999" customHeight="1">
      <c r="A16" s="445"/>
      <c r="B16" s="950" t="s">
        <v>298</v>
      </c>
      <c r="C16" s="951"/>
      <c r="D16" s="954" t="str">
        <f>工事情報入力!C6</f>
        <v>道路改良工事・道路橋りょう改築工事合併工事（●●・Ｒ▲-▲）（週休２日）</v>
      </c>
      <c r="E16" s="914"/>
      <c r="F16" s="914"/>
      <c r="G16" s="914"/>
      <c r="H16" s="955"/>
      <c r="I16" s="445"/>
      <c r="J16" s="913"/>
      <c r="K16" s="913"/>
      <c r="L16" s="881"/>
      <c r="M16" s="881"/>
      <c r="N16" s="881"/>
      <c r="O16" s="881"/>
      <c r="P16" s="445"/>
      <c r="Q16" s="858" t="s">
        <v>299</v>
      </c>
      <c r="R16" s="859"/>
      <c r="S16" s="918"/>
      <c r="T16" s="919"/>
      <c r="U16" s="920"/>
      <c r="V16" s="927"/>
      <c r="W16" s="928"/>
      <c r="X16" s="928"/>
      <c r="Y16" s="928"/>
      <c r="Z16" s="928"/>
      <c r="AA16" s="929"/>
      <c r="AB16" s="936"/>
      <c r="AC16" s="937"/>
      <c r="AD16" s="938"/>
      <c r="AE16" s="445"/>
    </row>
    <row r="17" spans="1:31" ht="18" customHeight="1">
      <c r="A17" s="445"/>
      <c r="B17" s="950"/>
      <c r="C17" s="951"/>
      <c r="D17" s="956"/>
      <c r="E17" s="881"/>
      <c r="F17" s="881"/>
      <c r="G17" s="881"/>
      <c r="H17" s="957"/>
      <c r="I17" s="445"/>
      <c r="J17" s="913"/>
      <c r="K17" s="913"/>
      <c r="L17" s="882"/>
      <c r="M17" s="882"/>
      <c r="N17" s="882"/>
      <c r="O17" s="882"/>
      <c r="P17" s="445"/>
      <c r="Q17" s="858" t="s">
        <v>300</v>
      </c>
      <c r="R17" s="859"/>
      <c r="S17" s="921"/>
      <c r="T17" s="922"/>
      <c r="U17" s="923"/>
      <c r="V17" s="930"/>
      <c r="W17" s="931"/>
      <c r="X17" s="931"/>
      <c r="Y17" s="931"/>
      <c r="Z17" s="931"/>
      <c r="AA17" s="932"/>
      <c r="AB17" s="939"/>
      <c r="AC17" s="940"/>
      <c r="AD17" s="941"/>
      <c r="AE17" s="445"/>
    </row>
    <row r="18" spans="1:31" ht="18" customHeight="1">
      <c r="A18" s="445"/>
      <c r="B18" s="952"/>
      <c r="C18" s="953"/>
      <c r="D18" s="958"/>
      <c r="E18" s="959"/>
      <c r="F18" s="959"/>
      <c r="G18" s="959"/>
      <c r="H18" s="960"/>
      <c r="I18" s="445"/>
      <c r="J18" s="445" t="s">
        <v>277</v>
      </c>
      <c r="K18" s="445"/>
      <c r="L18" s="909" t="str">
        <f>工事情報入力!O28</f>
        <v/>
      </c>
      <c r="M18" s="909"/>
      <c r="N18" s="909"/>
      <c r="O18" s="457"/>
      <c r="P18" s="445"/>
      <c r="Q18" s="858"/>
      <c r="R18" s="859"/>
      <c r="S18" s="915" t="str">
        <f>IF(工事情報入力!U39="","",工事情報入力!U39&amp;工事情報入力!Y39)</f>
        <v/>
      </c>
      <c r="T18" s="916"/>
      <c r="U18" s="917"/>
      <c r="V18" s="924" t="str">
        <f>IF(工事情報入力!U39="","",工事情報入力!U40&amp;"（"&amp;IF(工事情報入力!V40="特定","特","般")&amp;"-"&amp;工事情報入力!W40&amp;") 第"&amp;工事情報入力!Y40&amp;"号")</f>
        <v/>
      </c>
      <c r="W18" s="925"/>
      <c r="X18" s="925"/>
      <c r="Y18" s="925"/>
      <c r="Z18" s="925"/>
      <c r="AA18" s="926"/>
      <c r="AB18" s="933" t="str">
        <f>IF(工事情報入力!U41="","",工事情報入力!U41)</f>
        <v/>
      </c>
      <c r="AC18" s="934"/>
      <c r="AD18" s="935"/>
      <c r="AE18" s="445"/>
    </row>
    <row r="19" spans="1:31" ht="12" customHeight="1">
      <c r="A19" s="445"/>
      <c r="B19" s="948" t="s">
        <v>301</v>
      </c>
      <c r="C19" s="948"/>
      <c r="D19" s="948"/>
      <c r="E19" s="948"/>
      <c r="F19" s="445"/>
      <c r="G19" s="445"/>
      <c r="H19" s="445"/>
      <c r="I19" s="445"/>
      <c r="J19" s="445"/>
      <c r="K19" s="445"/>
      <c r="L19" s="445"/>
      <c r="M19" s="445"/>
      <c r="N19" s="445"/>
      <c r="O19" s="445"/>
      <c r="P19" s="445"/>
      <c r="Q19" s="858"/>
      <c r="R19" s="859"/>
      <c r="S19" s="918"/>
      <c r="T19" s="919"/>
      <c r="U19" s="920"/>
      <c r="V19" s="927"/>
      <c r="W19" s="928"/>
      <c r="X19" s="928"/>
      <c r="Y19" s="928"/>
      <c r="Z19" s="928"/>
      <c r="AA19" s="929"/>
      <c r="AB19" s="936"/>
      <c r="AC19" s="937"/>
      <c r="AD19" s="938"/>
      <c r="AE19" s="445"/>
    </row>
    <row r="20" spans="1:31" ht="12" customHeight="1">
      <c r="A20" s="445"/>
      <c r="B20" s="949"/>
      <c r="C20" s="949"/>
      <c r="D20" s="949"/>
      <c r="E20" s="949"/>
      <c r="F20" s="445"/>
      <c r="G20" s="445"/>
      <c r="H20" s="445"/>
      <c r="I20" s="445"/>
      <c r="J20" s="445"/>
      <c r="K20" s="445"/>
      <c r="L20" s="445"/>
      <c r="M20" s="445"/>
      <c r="N20" s="445"/>
      <c r="O20" s="445"/>
      <c r="P20" s="445"/>
      <c r="Q20" s="848"/>
      <c r="R20" s="849"/>
      <c r="S20" s="942"/>
      <c r="T20" s="943"/>
      <c r="U20" s="944"/>
      <c r="V20" s="930"/>
      <c r="W20" s="931"/>
      <c r="X20" s="931"/>
      <c r="Y20" s="931"/>
      <c r="Z20" s="931"/>
      <c r="AA20" s="932"/>
      <c r="AB20" s="945"/>
      <c r="AC20" s="946"/>
      <c r="AD20" s="947"/>
      <c r="AE20" s="445"/>
    </row>
    <row r="21" spans="1:31" ht="13" customHeight="1">
      <c r="A21" s="445"/>
      <c r="B21" s="840" t="s">
        <v>282</v>
      </c>
      <c r="C21" s="841"/>
      <c r="D21" s="961" t="str">
        <f>工事情報入力!C6</f>
        <v>道路改良工事・道路橋りょう改築工事合併工事（●●・Ｒ▲-▲）（週休２日）</v>
      </c>
      <c r="E21" s="853"/>
      <c r="F21" s="853"/>
      <c r="G21" s="853"/>
      <c r="H21" s="853"/>
      <c r="I21" s="853"/>
      <c r="J21" s="853"/>
      <c r="K21" s="853"/>
      <c r="L21" s="853"/>
      <c r="M21" s="853"/>
      <c r="N21" s="853"/>
      <c r="O21" s="854"/>
      <c r="P21" s="445"/>
      <c r="Q21" s="461"/>
      <c r="R21" s="461"/>
      <c r="S21" s="462"/>
      <c r="T21" s="462"/>
      <c r="U21" s="462"/>
      <c r="V21" s="463"/>
      <c r="W21" s="464"/>
      <c r="X21" s="465"/>
      <c r="Y21" s="465"/>
      <c r="Z21" s="465"/>
      <c r="AA21" s="465"/>
      <c r="AB21" s="466"/>
      <c r="AC21" s="466"/>
      <c r="AD21" s="466"/>
      <c r="AE21" s="445"/>
    </row>
    <row r="22" spans="1:31" ht="13" customHeight="1">
      <c r="A22" s="445"/>
      <c r="B22" s="858" t="s">
        <v>302</v>
      </c>
      <c r="C22" s="859"/>
      <c r="D22" s="855"/>
      <c r="E22" s="856"/>
      <c r="F22" s="856"/>
      <c r="G22" s="856"/>
      <c r="H22" s="856"/>
      <c r="I22" s="856"/>
      <c r="J22" s="856"/>
      <c r="K22" s="856"/>
      <c r="L22" s="856"/>
      <c r="M22" s="856"/>
      <c r="N22" s="856"/>
      <c r="O22" s="857"/>
      <c r="P22" s="445"/>
      <c r="Q22" s="962" t="s">
        <v>303</v>
      </c>
      <c r="R22" s="963"/>
      <c r="S22" s="964" t="s">
        <v>304</v>
      </c>
      <c r="T22" s="967" t="s">
        <v>305</v>
      </c>
      <c r="U22" s="968"/>
      <c r="V22" s="968"/>
      <c r="W22" s="969"/>
      <c r="X22" s="840" t="s">
        <v>306</v>
      </c>
      <c r="Y22" s="860"/>
      <c r="Z22" s="860"/>
      <c r="AA22" s="887"/>
      <c r="AB22" s="967" t="s">
        <v>307</v>
      </c>
      <c r="AC22" s="968"/>
      <c r="AD22" s="980"/>
      <c r="AE22" s="445"/>
    </row>
    <row r="23" spans="1:31" ht="12" customHeight="1">
      <c r="A23" s="445"/>
      <c r="B23" s="848" t="s">
        <v>286</v>
      </c>
      <c r="C23" s="849"/>
      <c r="D23" s="982" t="str">
        <f>工事情報入力!I58&amp;"工事"</f>
        <v>工事</v>
      </c>
      <c r="E23" s="983"/>
      <c r="F23" s="983"/>
      <c r="G23" s="983"/>
      <c r="H23" s="983"/>
      <c r="I23" s="983"/>
      <c r="J23" s="983"/>
      <c r="K23" s="983"/>
      <c r="L23" s="983"/>
      <c r="M23" s="983"/>
      <c r="N23" s="983"/>
      <c r="O23" s="984"/>
      <c r="P23" s="445"/>
      <c r="Q23" s="950"/>
      <c r="R23" s="951"/>
      <c r="S23" s="965"/>
      <c r="T23" s="970"/>
      <c r="U23" s="971"/>
      <c r="V23" s="971"/>
      <c r="W23" s="972"/>
      <c r="X23" s="848"/>
      <c r="Y23" s="911"/>
      <c r="Z23" s="911"/>
      <c r="AA23" s="912"/>
      <c r="AB23" s="970"/>
      <c r="AC23" s="971"/>
      <c r="AD23" s="981"/>
      <c r="AE23" s="445"/>
    </row>
    <row r="24" spans="1:31" ht="12" customHeight="1">
      <c r="A24" s="445"/>
      <c r="B24" s="840" t="s">
        <v>289</v>
      </c>
      <c r="C24" s="841"/>
      <c r="D24" s="883" t="str">
        <f>工事情報入力!O33</f>
        <v/>
      </c>
      <c r="E24" s="884"/>
      <c r="F24" s="884"/>
      <c r="G24" s="884"/>
      <c r="H24" s="884"/>
      <c r="I24" s="885"/>
      <c r="J24" s="985" t="s">
        <v>308</v>
      </c>
      <c r="K24" s="963"/>
      <c r="L24" s="988" t="str">
        <f>工事情報入力!O35</f>
        <v/>
      </c>
      <c r="M24" s="989"/>
      <c r="N24" s="989"/>
      <c r="O24" s="990"/>
      <c r="P24" s="445"/>
      <c r="Q24" s="950"/>
      <c r="R24" s="951"/>
      <c r="S24" s="965"/>
      <c r="T24" s="997" t="str">
        <f>IF(工事情報入力!U43="選択してください","",工事情報入力!U43)</f>
        <v/>
      </c>
      <c r="U24" s="998"/>
      <c r="V24" s="998"/>
      <c r="W24" s="999"/>
      <c r="X24" s="997" t="str">
        <f>IF(工事情報入力!U45="選択してください","",工事情報入力!U45)</f>
        <v/>
      </c>
      <c r="Y24" s="998"/>
      <c r="Z24" s="998"/>
      <c r="AA24" s="999"/>
      <c r="AB24" s="997" t="str">
        <f>IF(工事情報入力!U47="選択してください","",工事情報入力!U47)</f>
        <v/>
      </c>
      <c r="AC24" s="998"/>
      <c r="AD24" s="1006"/>
      <c r="AE24" s="445"/>
    </row>
    <row r="25" spans="1:31" ht="12" customHeight="1">
      <c r="A25" s="445"/>
      <c r="B25" s="858"/>
      <c r="C25" s="859"/>
      <c r="D25" s="901"/>
      <c r="E25" s="902"/>
      <c r="F25" s="902"/>
      <c r="G25" s="902"/>
      <c r="H25" s="902"/>
      <c r="I25" s="903"/>
      <c r="J25" s="986"/>
      <c r="K25" s="951"/>
      <c r="L25" s="991"/>
      <c r="M25" s="992"/>
      <c r="N25" s="992"/>
      <c r="O25" s="993"/>
      <c r="P25" s="445"/>
      <c r="Q25" s="950"/>
      <c r="R25" s="951"/>
      <c r="S25" s="965"/>
      <c r="T25" s="1000"/>
      <c r="U25" s="1001"/>
      <c r="V25" s="1001"/>
      <c r="W25" s="1002"/>
      <c r="X25" s="1000"/>
      <c r="Y25" s="1001"/>
      <c r="Z25" s="1001"/>
      <c r="AA25" s="1002"/>
      <c r="AB25" s="1000"/>
      <c r="AC25" s="1001"/>
      <c r="AD25" s="1007"/>
      <c r="AE25" s="445"/>
    </row>
    <row r="26" spans="1:31" ht="12" customHeight="1">
      <c r="A26" s="445"/>
      <c r="B26" s="861"/>
      <c r="C26" s="863"/>
      <c r="D26" s="904" t="str">
        <f>工事情報入力!O34</f>
        <v/>
      </c>
      <c r="E26" s="905"/>
      <c r="F26" s="905"/>
      <c r="G26" s="905"/>
      <c r="H26" s="905"/>
      <c r="I26" s="906"/>
      <c r="J26" s="987"/>
      <c r="K26" s="953"/>
      <c r="L26" s="994"/>
      <c r="M26" s="995"/>
      <c r="N26" s="995"/>
      <c r="O26" s="996"/>
      <c r="P26" s="445"/>
      <c r="Q26" s="950"/>
      <c r="R26" s="951"/>
      <c r="S26" s="966"/>
      <c r="T26" s="1003"/>
      <c r="U26" s="1004"/>
      <c r="V26" s="1004"/>
      <c r="W26" s="1005"/>
      <c r="X26" s="1003"/>
      <c r="Y26" s="1004"/>
      <c r="Z26" s="1004"/>
      <c r="AA26" s="1005"/>
      <c r="AB26" s="1003"/>
      <c r="AC26" s="1004"/>
      <c r="AD26" s="1008"/>
      <c r="AE26" s="445"/>
    </row>
    <row r="27" spans="1:31" ht="12" customHeight="1">
      <c r="A27" s="445"/>
      <c r="B27" s="445"/>
      <c r="C27" s="445"/>
      <c r="D27" s="445"/>
      <c r="E27" s="445"/>
      <c r="F27" s="445"/>
      <c r="G27" s="445"/>
      <c r="H27" s="445"/>
      <c r="I27" s="445"/>
      <c r="J27" s="445"/>
      <c r="K27" s="445"/>
      <c r="L27" s="445"/>
      <c r="M27" s="445"/>
      <c r="N27" s="445"/>
      <c r="O27" s="445"/>
      <c r="P27" s="445"/>
      <c r="Q27" s="950"/>
      <c r="R27" s="951"/>
      <c r="S27" s="979" t="s">
        <v>309</v>
      </c>
      <c r="T27" s="967" t="s">
        <v>310</v>
      </c>
      <c r="U27" s="968"/>
      <c r="V27" s="969"/>
      <c r="W27" s="840" t="s">
        <v>305</v>
      </c>
      <c r="X27" s="860"/>
      <c r="Y27" s="860"/>
      <c r="Z27" s="887"/>
      <c r="AA27" s="840" t="s">
        <v>306</v>
      </c>
      <c r="AB27" s="887"/>
      <c r="AC27" s="967" t="s">
        <v>307</v>
      </c>
      <c r="AD27" s="980"/>
      <c r="AE27" s="445"/>
    </row>
    <row r="28" spans="1:31" ht="12" customHeight="1">
      <c r="A28" s="445"/>
      <c r="B28" s="840"/>
      <c r="C28" s="841"/>
      <c r="D28" s="886" t="s">
        <v>294</v>
      </c>
      <c r="E28" s="860"/>
      <c r="F28" s="887"/>
      <c r="G28" s="840" t="s">
        <v>295</v>
      </c>
      <c r="H28" s="860"/>
      <c r="I28" s="860"/>
      <c r="J28" s="860"/>
      <c r="K28" s="860"/>
      <c r="L28" s="887"/>
      <c r="M28" s="840" t="s">
        <v>296</v>
      </c>
      <c r="N28" s="860"/>
      <c r="O28" s="841"/>
      <c r="P28" s="445"/>
      <c r="Q28" s="950"/>
      <c r="R28" s="951"/>
      <c r="S28" s="965"/>
      <c r="T28" s="970"/>
      <c r="U28" s="971"/>
      <c r="V28" s="972"/>
      <c r="W28" s="848"/>
      <c r="X28" s="911"/>
      <c r="Y28" s="911"/>
      <c r="Z28" s="912"/>
      <c r="AA28" s="848"/>
      <c r="AB28" s="912"/>
      <c r="AC28" s="970"/>
      <c r="AD28" s="981"/>
      <c r="AE28" s="445"/>
    </row>
    <row r="29" spans="1:31" ht="12" customHeight="1">
      <c r="A29" s="445"/>
      <c r="B29" s="858"/>
      <c r="C29" s="859"/>
      <c r="D29" s="910"/>
      <c r="E29" s="911"/>
      <c r="F29" s="912"/>
      <c r="G29" s="861"/>
      <c r="H29" s="862"/>
      <c r="I29" s="862"/>
      <c r="J29" s="862"/>
      <c r="K29" s="862"/>
      <c r="L29" s="891"/>
      <c r="M29" s="848"/>
      <c r="N29" s="911"/>
      <c r="O29" s="849"/>
      <c r="P29" s="445"/>
      <c r="Q29" s="950"/>
      <c r="R29" s="951"/>
      <c r="S29" s="965"/>
      <c r="T29" s="973" t="str">
        <f>IF(工事情報入力!U42="","",工事情報入力!U42)</f>
        <v/>
      </c>
      <c r="U29" s="974"/>
      <c r="V29" s="975"/>
      <c r="W29" s="1009" t="str">
        <f>IF(工事情報入力!U44="","",工事情報入力!U44)</f>
        <v/>
      </c>
      <c r="X29" s="1010"/>
      <c r="Y29" s="1010"/>
      <c r="Z29" s="1011"/>
      <c r="AA29" s="1009" t="str">
        <f>IF(工事情報入力!U46="","",工事情報入力!U46)</f>
        <v/>
      </c>
      <c r="AB29" s="1011"/>
      <c r="AC29" s="1015" t="str">
        <f>IF(工事情報入力!U48="","",工事情報入力!U48)</f>
        <v/>
      </c>
      <c r="AD29" s="1016"/>
      <c r="AE29" s="445"/>
    </row>
    <row r="30" spans="1:31" ht="12" customHeight="1">
      <c r="A30" s="445"/>
      <c r="B30" s="858"/>
      <c r="C30" s="859"/>
      <c r="D30" s="915" t="str">
        <f>IF(工事情報入力!O36="","",工事情報入力!O36&amp;工事情報入力!S36)</f>
        <v/>
      </c>
      <c r="E30" s="916"/>
      <c r="F30" s="917"/>
      <c r="G30" s="924" t="str">
        <f>IF(工事情報入力!O36="","",工事情報入力!O37&amp;"（"&amp;IF(工事情報入力!P37="特定","特","般")&amp;"-"&amp;工事情報入力!Q37&amp;") 第"&amp;工事情報入力!S37&amp;"号")</f>
        <v/>
      </c>
      <c r="H30" s="925"/>
      <c r="I30" s="925"/>
      <c r="J30" s="925"/>
      <c r="K30" s="925"/>
      <c r="L30" s="926"/>
      <c r="M30" s="1019" t="str">
        <f>IF(工事情報入力!O38="","",工事情報入力!O38)</f>
        <v/>
      </c>
      <c r="N30" s="1020"/>
      <c r="O30" s="1021"/>
      <c r="P30" s="445"/>
      <c r="Q30" s="952"/>
      <c r="R30" s="953"/>
      <c r="S30" s="966"/>
      <c r="T30" s="976"/>
      <c r="U30" s="977"/>
      <c r="V30" s="978"/>
      <c r="W30" s="1012"/>
      <c r="X30" s="1013"/>
      <c r="Y30" s="1013"/>
      <c r="Z30" s="1014"/>
      <c r="AA30" s="1012"/>
      <c r="AB30" s="1014"/>
      <c r="AC30" s="1017"/>
      <c r="AD30" s="1018"/>
      <c r="AE30" s="445"/>
    </row>
    <row r="31" spans="1:31" ht="12" customHeight="1">
      <c r="A31" s="445"/>
      <c r="B31" s="858" t="s">
        <v>299</v>
      </c>
      <c r="C31" s="859"/>
      <c r="D31" s="918"/>
      <c r="E31" s="919"/>
      <c r="F31" s="920"/>
      <c r="G31" s="927"/>
      <c r="H31" s="928"/>
      <c r="I31" s="928"/>
      <c r="J31" s="928"/>
      <c r="K31" s="928"/>
      <c r="L31" s="929"/>
      <c r="M31" s="1022"/>
      <c r="N31" s="1023"/>
      <c r="O31" s="1024"/>
      <c r="P31" s="445"/>
      <c r="Q31" s="467"/>
      <c r="R31" s="467"/>
      <c r="S31" s="468"/>
      <c r="T31" s="469"/>
      <c r="U31" s="469"/>
      <c r="V31" s="469"/>
      <c r="W31" s="470"/>
      <c r="X31" s="470"/>
      <c r="Y31" s="470"/>
      <c r="Z31" s="470"/>
      <c r="AA31" s="470"/>
      <c r="AB31" s="470"/>
      <c r="AC31" s="471"/>
      <c r="AD31" s="471"/>
      <c r="AE31" s="445"/>
    </row>
    <row r="32" spans="1:31" ht="12" customHeight="1">
      <c r="A32" s="445"/>
      <c r="B32" s="858" t="s">
        <v>300</v>
      </c>
      <c r="C32" s="859"/>
      <c r="D32" s="942"/>
      <c r="E32" s="943"/>
      <c r="F32" s="944"/>
      <c r="G32" s="930"/>
      <c r="H32" s="931"/>
      <c r="I32" s="931"/>
      <c r="J32" s="931"/>
      <c r="K32" s="931"/>
      <c r="L32" s="932"/>
      <c r="M32" s="1025"/>
      <c r="N32" s="1026"/>
      <c r="O32" s="1027"/>
      <c r="P32" s="445"/>
      <c r="Q32" s="840" t="s">
        <v>287</v>
      </c>
      <c r="R32" s="860"/>
      <c r="S32" s="887"/>
      <c r="T32" s="1029" t="str">
        <f>IF(工事情報入力!U50="","",工事情報入力!U50)</f>
        <v/>
      </c>
      <c r="U32" s="1030"/>
      <c r="V32" s="1030"/>
      <c r="W32" s="1031"/>
      <c r="X32" s="445"/>
      <c r="Y32" s="840" t="s">
        <v>311</v>
      </c>
      <c r="Z32" s="860"/>
      <c r="AA32" s="887"/>
      <c r="AB32" s="1029" t="str">
        <f>IF(工事情報入力!U53="","",工事情報入力!U53)</f>
        <v/>
      </c>
      <c r="AC32" s="1030"/>
      <c r="AD32" s="1031"/>
      <c r="AE32" s="445"/>
    </row>
    <row r="33" spans="1:31" ht="12" customHeight="1">
      <c r="A33" s="445"/>
      <c r="B33" s="858"/>
      <c r="C33" s="859"/>
      <c r="D33" s="915" t="str">
        <f>IF(工事情報入力!O39="","",工事情報入力!O39&amp;工事情報入力!S39)</f>
        <v/>
      </c>
      <c r="E33" s="916"/>
      <c r="F33" s="917"/>
      <c r="G33" s="1036" t="str">
        <f>IF(工事情報入力!O39="","",工事情報入力!O40&amp;"（"&amp;IF(工事情報入力!P40="特定","特","般")&amp;"-"&amp;工事情報入力!Q40&amp;") 第"&amp;工事情報入力!S40&amp;"号")</f>
        <v/>
      </c>
      <c r="H33" s="1030"/>
      <c r="I33" s="1030"/>
      <c r="J33" s="1030"/>
      <c r="K33" s="1030"/>
      <c r="L33" s="1031"/>
      <c r="M33" s="1019" t="str">
        <f>IF(工事情報入力!O41="","",工事情報入力!O41)</f>
        <v/>
      </c>
      <c r="N33" s="1020"/>
      <c r="O33" s="1021"/>
      <c r="P33" s="445"/>
      <c r="Q33" s="858"/>
      <c r="R33" s="1028"/>
      <c r="S33" s="889"/>
      <c r="T33" s="1032"/>
      <c r="U33" s="1033"/>
      <c r="V33" s="1033"/>
      <c r="W33" s="1034"/>
      <c r="X33" s="445"/>
      <c r="Y33" s="858"/>
      <c r="Z33" s="1028"/>
      <c r="AA33" s="889"/>
      <c r="AB33" s="1032"/>
      <c r="AC33" s="1033"/>
      <c r="AD33" s="1034"/>
      <c r="AE33" s="445"/>
    </row>
    <row r="34" spans="1:31" ht="12" customHeight="1">
      <c r="A34" s="445"/>
      <c r="B34" s="858"/>
      <c r="C34" s="859"/>
      <c r="D34" s="918"/>
      <c r="E34" s="919"/>
      <c r="F34" s="920"/>
      <c r="G34" s="1037"/>
      <c r="H34" s="1033"/>
      <c r="I34" s="1033"/>
      <c r="J34" s="1033"/>
      <c r="K34" s="1033"/>
      <c r="L34" s="1034"/>
      <c r="M34" s="1022"/>
      <c r="N34" s="1023"/>
      <c r="O34" s="1024"/>
      <c r="P34" s="445"/>
      <c r="Q34" s="858"/>
      <c r="R34" s="1028"/>
      <c r="S34" s="889"/>
      <c r="T34" s="1035"/>
      <c r="U34" s="850"/>
      <c r="V34" s="850"/>
      <c r="W34" s="851"/>
      <c r="X34" s="445"/>
      <c r="Y34" s="848"/>
      <c r="Z34" s="911"/>
      <c r="AA34" s="912"/>
      <c r="AB34" s="1035"/>
      <c r="AC34" s="850"/>
      <c r="AD34" s="851"/>
      <c r="AE34" s="445"/>
    </row>
    <row r="35" spans="1:31" ht="12" customHeight="1">
      <c r="A35" s="445"/>
      <c r="B35" s="848"/>
      <c r="C35" s="849"/>
      <c r="D35" s="921"/>
      <c r="E35" s="922"/>
      <c r="F35" s="923"/>
      <c r="G35" s="1038"/>
      <c r="H35" s="850"/>
      <c r="I35" s="850"/>
      <c r="J35" s="850"/>
      <c r="K35" s="850"/>
      <c r="L35" s="851"/>
      <c r="M35" s="1039"/>
      <c r="N35" s="1040"/>
      <c r="O35" s="1041"/>
      <c r="P35" s="445"/>
      <c r="Q35" s="472"/>
      <c r="R35" s="840" t="s">
        <v>312</v>
      </c>
      <c r="S35" s="841"/>
      <c r="T35" s="1042"/>
      <c r="U35" s="1043"/>
      <c r="V35" s="1043"/>
      <c r="W35" s="1044"/>
      <c r="X35" s="445"/>
      <c r="Y35" s="840" t="s">
        <v>313</v>
      </c>
      <c r="Z35" s="860"/>
      <c r="AA35" s="887"/>
      <c r="AB35" s="1029" t="str">
        <f>IF(工事情報入力!U54="","",工事情報入力!U54)</f>
        <v/>
      </c>
      <c r="AC35" s="1030"/>
      <c r="AD35" s="1031"/>
      <c r="AE35" s="445"/>
    </row>
    <row r="36" spans="1:31" ht="12" customHeight="1">
      <c r="A36" s="445"/>
      <c r="B36" s="461"/>
      <c r="C36" s="461"/>
      <c r="D36" s="462"/>
      <c r="E36" s="462"/>
      <c r="F36" s="462"/>
      <c r="G36" s="463"/>
      <c r="H36" s="464"/>
      <c r="I36" s="465"/>
      <c r="J36" s="465"/>
      <c r="K36" s="465"/>
      <c r="L36" s="465"/>
      <c r="M36" s="466"/>
      <c r="N36" s="466"/>
      <c r="O36" s="466"/>
      <c r="P36" s="445"/>
      <c r="Q36" s="472"/>
      <c r="R36" s="858"/>
      <c r="S36" s="859"/>
      <c r="T36" s="1045"/>
      <c r="U36" s="1046"/>
      <c r="V36" s="1046"/>
      <c r="W36" s="1047"/>
      <c r="X36" s="445"/>
      <c r="Y36" s="858"/>
      <c r="Z36" s="1028"/>
      <c r="AA36" s="889"/>
      <c r="AB36" s="1032"/>
      <c r="AC36" s="1033"/>
      <c r="AD36" s="1034"/>
      <c r="AE36" s="445"/>
    </row>
    <row r="37" spans="1:31" ht="12" customHeight="1">
      <c r="A37" s="445"/>
      <c r="B37" s="962" t="s">
        <v>303</v>
      </c>
      <c r="C37" s="963"/>
      <c r="D37" s="964" t="s">
        <v>304</v>
      </c>
      <c r="E37" s="967" t="s">
        <v>305</v>
      </c>
      <c r="F37" s="968"/>
      <c r="G37" s="968"/>
      <c r="H37" s="969"/>
      <c r="I37" s="840" t="s">
        <v>306</v>
      </c>
      <c r="J37" s="860"/>
      <c r="K37" s="860"/>
      <c r="L37" s="887"/>
      <c r="M37" s="967" t="s">
        <v>307</v>
      </c>
      <c r="N37" s="968"/>
      <c r="O37" s="980"/>
      <c r="P37" s="445"/>
      <c r="Q37" s="473"/>
      <c r="R37" s="848" t="s">
        <v>314</v>
      </c>
      <c r="S37" s="849"/>
      <c r="T37" s="1048"/>
      <c r="U37" s="1049"/>
      <c r="V37" s="1049"/>
      <c r="W37" s="1050"/>
      <c r="X37" s="445"/>
      <c r="Y37" s="848"/>
      <c r="Z37" s="911"/>
      <c r="AA37" s="912"/>
      <c r="AB37" s="1035"/>
      <c r="AC37" s="850"/>
      <c r="AD37" s="851"/>
      <c r="AE37" s="445"/>
    </row>
    <row r="38" spans="1:31" ht="12" customHeight="1">
      <c r="A38" s="445"/>
      <c r="B38" s="950"/>
      <c r="C38" s="951"/>
      <c r="D38" s="965"/>
      <c r="E38" s="970"/>
      <c r="F38" s="971"/>
      <c r="G38" s="971"/>
      <c r="H38" s="972"/>
      <c r="I38" s="848"/>
      <c r="J38" s="911"/>
      <c r="K38" s="911"/>
      <c r="L38" s="912"/>
      <c r="M38" s="970"/>
      <c r="N38" s="971"/>
      <c r="O38" s="981"/>
      <c r="P38" s="445"/>
      <c r="Q38" s="840" t="s">
        <v>315</v>
      </c>
      <c r="R38" s="860"/>
      <c r="S38" s="841"/>
      <c r="T38" s="1051"/>
      <c r="U38" s="1052"/>
      <c r="V38" s="1033" t="str">
        <f>IF(工事情報入力!U51="","",工事情報入力!U51)</f>
        <v/>
      </c>
      <c r="W38" s="1034"/>
      <c r="X38" s="445"/>
      <c r="Y38" s="840" t="s">
        <v>316</v>
      </c>
      <c r="Z38" s="860"/>
      <c r="AA38" s="887"/>
      <c r="AB38" s="1029" t="str">
        <f>IF(工事情報入力!U55="","",工事情報入力!U55)</f>
        <v/>
      </c>
      <c r="AC38" s="1030"/>
      <c r="AD38" s="1031"/>
      <c r="AE38" s="445"/>
    </row>
    <row r="39" spans="1:31" ht="12" customHeight="1">
      <c r="A39" s="445"/>
      <c r="B39" s="950"/>
      <c r="C39" s="951"/>
      <c r="D39" s="965"/>
      <c r="E39" s="1055" t="str">
        <f>工事情報入力!O43</f>
        <v/>
      </c>
      <c r="F39" s="998"/>
      <c r="G39" s="998"/>
      <c r="H39" s="999"/>
      <c r="I39" s="1055" t="str">
        <f>工事情報入力!O45</f>
        <v/>
      </c>
      <c r="J39" s="998"/>
      <c r="K39" s="998"/>
      <c r="L39" s="999"/>
      <c r="M39" s="1055" t="str">
        <f>工事情報入力!O47</f>
        <v/>
      </c>
      <c r="N39" s="998"/>
      <c r="O39" s="1006"/>
      <c r="P39" s="445"/>
      <c r="Q39" s="858"/>
      <c r="R39" s="1028"/>
      <c r="S39" s="859"/>
      <c r="T39" s="1051"/>
      <c r="U39" s="1052"/>
      <c r="V39" s="1033"/>
      <c r="W39" s="1034"/>
      <c r="X39" s="445"/>
      <c r="Y39" s="858"/>
      <c r="Z39" s="1028"/>
      <c r="AA39" s="889"/>
      <c r="AB39" s="1032"/>
      <c r="AC39" s="1033"/>
      <c r="AD39" s="1034"/>
      <c r="AE39" s="445"/>
    </row>
    <row r="40" spans="1:31" ht="12" customHeight="1">
      <c r="A40" s="445"/>
      <c r="B40" s="950"/>
      <c r="C40" s="951"/>
      <c r="D40" s="965"/>
      <c r="E40" s="1000"/>
      <c r="F40" s="1001"/>
      <c r="G40" s="1001"/>
      <c r="H40" s="1002"/>
      <c r="I40" s="1000"/>
      <c r="J40" s="1001"/>
      <c r="K40" s="1001"/>
      <c r="L40" s="1002"/>
      <c r="M40" s="1000"/>
      <c r="N40" s="1001"/>
      <c r="O40" s="1007"/>
      <c r="P40" s="445"/>
      <c r="Q40" s="858"/>
      <c r="R40" s="1028"/>
      <c r="S40" s="859"/>
      <c r="T40" s="1053"/>
      <c r="U40" s="1054"/>
      <c r="V40" s="850"/>
      <c r="W40" s="851"/>
      <c r="X40" s="445"/>
      <c r="Y40" s="848"/>
      <c r="Z40" s="911"/>
      <c r="AA40" s="912"/>
      <c r="AB40" s="1035"/>
      <c r="AC40" s="850"/>
      <c r="AD40" s="851"/>
      <c r="AE40" s="445"/>
    </row>
    <row r="41" spans="1:31" ht="12" customHeight="1">
      <c r="A41" s="445"/>
      <c r="B41" s="950"/>
      <c r="C41" s="951"/>
      <c r="D41" s="966"/>
      <c r="E41" s="1003"/>
      <c r="F41" s="1004"/>
      <c r="G41" s="1004"/>
      <c r="H41" s="1005"/>
      <c r="I41" s="1003"/>
      <c r="J41" s="1004"/>
      <c r="K41" s="1004"/>
      <c r="L41" s="1005"/>
      <c r="M41" s="1003"/>
      <c r="N41" s="1004"/>
      <c r="O41" s="1008"/>
      <c r="P41" s="445"/>
      <c r="Q41" s="472"/>
      <c r="R41" s="840" t="s">
        <v>317</v>
      </c>
      <c r="S41" s="887"/>
      <c r="T41" s="1056" t="str">
        <f>IF(工事情報入力!U52="","",工事情報入力!U52)</f>
        <v/>
      </c>
      <c r="U41" s="1057"/>
      <c r="V41" s="1057"/>
      <c r="W41" s="1058"/>
      <c r="X41" s="445"/>
      <c r="Y41" s="840" t="s">
        <v>318</v>
      </c>
      <c r="Z41" s="860"/>
      <c r="AA41" s="887"/>
      <c r="AB41" s="1069"/>
      <c r="AC41" s="1070"/>
      <c r="AD41" s="1071"/>
      <c r="AE41" s="445"/>
    </row>
    <row r="42" spans="1:31" ht="12" customHeight="1">
      <c r="A42" s="445"/>
      <c r="B42" s="950"/>
      <c r="C42" s="951"/>
      <c r="D42" s="979" t="s">
        <v>309</v>
      </c>
      <c r="E42" s="967" t="s">
        <v>310</v>
      </c>
      <c r="F42" s="968"/>
      <c r="G42" s="969"/>
      <c r="H42" s="840" t="s">
        <v>305</v>
      </c>
      <c r="I42" s="860"/>
      <c r="J42" s="860"/>
      <c r="K42" s="887"/>
      <c r="L42" s="840" t="s">
        <v>306</v>
      </c>
      <c r="M42" s="887"/>
      <c r="N42" s="967" t="s">
        <v>307</v>
      </c>
      <c r="O42" s="980"/>
      <c r="P42" s="445"/>
      <c r="Q42" s="472"/>
      <c r="R42" s="858"/>
      <c r="S42" s="889"/>
      <c r="T42" s="1059"/>
      <c r="U42" s="1060"/>
      <c r="V42" s="1060"/>
      <c r="W42" s="1061"/>
      <c r="X42" s="445"/>
      <c r="Y42" s="858"/>
      <c r="Z42" s="1028"/>
      <c r="AA42" s="889"/>
      <c r="AB42" s="1072"/>
      <c r="AC42" s="1052"/>
      <c r="AD42" s="1073"/>
      <c r="AE42" s="445"/>
    </row>
    <row r="43" spans="1:31" ht="12" customHeight="1">
      <c r="A43" s="445"/>
      <c r="B43" s="950"/>
      <c r="C43" s="951"/>
      <c r="D43" s="965"/>
      <c r="E43" s="970"/>
      <c r="F43" s="971"/>
      <c r="G43" s="972"/>
      <c r="H43" s="848"/>
      <c r="I43" s="911"/>
      <c r="J43" s="911"/>
      <c r="K43" s="912"/>
      <c r="L43" s="848"/>
      <c r="M43" s="912"/>
      <c r="N43" s="970"/>
      <c r="O43" s="981"/>
      <c r="P43" s="445"/>
      <c r="Q43" s="473"/>
      <c r="R43" s="861"/>
      <c r="S43" s="891"/>
      <c r="T43" s="1062"/>
      <c r="U43" s="1063"/>
      <c r="V43" s="1063"/>
      <c r="W43" s="1064"/>
      <c r="X43" s="445"/>
      <c r="Y43" s="858"/>
      <c r="Z43" s="1028"/>
      <c r="AA43" s="889"/>
      <c r="AB43" s="1074"/>
      <c r="AC43" s="1054"/>
      <c r="AD43" s="1075"/>
      <c r="AE43" s="445"/>
    </row>
    <row r="44" spans="1:31" ht="12" customHeight="1">
      <c r="A44" s="445"/>
      <c r="B44" s="950"/>
      <c r="C44" s="951"/>
      <c r="D44" s="965"/>
      <c r="E44" s="973" t="str">
        <f>工事情報入力!O42</f>
        <v/>
      </c>
      <c r="F44" s="974"/>
      <c r="G44" s="975"/>
      <c r="H44" s="1113" t="str">
        <f>工事情報入力!O44</f>
        <v/>
      </c>
      <c r="I44" s="1010"/>
      <c r="J44" s="1010"/>
      <c r="K44" s="1011"/>
      <c r="L44" s="1113" t="str">
        <f>工事情報入力!O46</f>
        <v/>
      </c>
      <c r="M44" s="1011"/>
      <c r="N44" s="1015" t="str">
        <f>工事情報入力!O48</f>
        <v/>
      </c>
      <c r="O44" s="1016"/>
      <c r="P44" s="445"/>
      <c r="Q44" s="461"/>
      <c r="R44" s="474"/>
      <c r="S44" s="474"/>
      <c r="T44" s="461"/>
      <c r="U44" s="445"/>
      <c r="X44" s="445"/>
      <c r="Y44" s="472"/>
      <c r="Z44" s="840" t="s">
        <v>319</v>
      </c>
      <c r="AA44" s="887"/>
      <c r="AB44" s="1065"/>
      <c r="AC44" s="1043"/>
      <c r="AD44" s="1044"/>
      <c r="AE44" s="445"/>
    </row>
    <row r="45" spans="1:31" ht="12" customHeight="1">
      <c r="A45" s="445"/>
      <c r="B45" s="952"/>
      <c r="C45" s="953"/>
      <c r="D45" s="966"/>
      <c r="E45" s="976"/>
      <c r="F45" s="977"/>
      <c r="G45" s="978"/>
      <c r="H45" s="1012"/>
      <c r="I45" s="1013"/>
      <c r="J45" s="1013"/>
      <c r="K45" s="1014"/>
      <c r="L45" s="1012"/>
      <c r="M45" s="1014"/>
      <c r="N45" s="1017"/>
      <c r="O45" s="1018"/>
      <c r="P45" s="445"/>
      <c r="Q45" s="475"/>
      <c r="R45" s="475"/>
      <c r="S45" s="475"/>
      <c r="T45" s="476"/>
      <c r="U45" s="476"/>
      <c r="V45" s="476"/>
      <c r="W45" s="476"/>
      <c r="X45" s="445"/>
      <c r="Y45" s="472"/>
      <c r="Z45" s="858"/>
      <c r="AA45" s="889"/>
      <c r="AB45" s="1066"/>
      <c r="AC45" s="1046"/>
      <c r="AD45" s="1047"/>
      <c r="AE45" s="445"/>
    </row>
    <row r="46" spans="1:31" ht="12" customHeight="1">
      <c r="A46" s="445"/>
      <c r="B46" s="477"/>
      <c r="C46" s="477"/>
      <c r="D46" s="478"/>
      <c r="E46" s="479"/>
      <c r="F46" s="479"/>
      <c r="G46" s="479"/>
      <c r="H46" s="480"/>
      <c r="I46" s="480"/>
      <c r="J46" s="480"/>
      <c r="K46" s="480"/>
      <c r="L46" s="480"/>
      <c r="M46" s="480"/>
      <c r="N46" s="471"/>
      <c r="O46" s="471"/>
      <c r="P46" s="445"/>
      <c r="Q46" s="475"/>
      <c r="R46" s="475"/>
      <c r="S46" s="475"/>
      <c r="T46" s="476"/>
      <c r="U46" s="476"/>
      <c r="V46" s="476"/>
      <c r="W46" s="476"/>
      <c r="X46" s="445"/>
      <c r="Y46" s="472"/>
      <c r="Z46" s="848"/>
      <c r="AA46" s="912"/>
      <c r="AB46" s="1067"/>
      <c r="AC46" s="1049"/>
      <c r="AD46" s="1050"/>
      <c r="AE46" s="445"/>
    </row>
    <row r="47" spans="1:31" ht="12" customHeight="1">
      <c r="A47" s="445"/>
      <c r="B47" s="840" t="s">
        <v>320</v>
      </c>
      <c r="C47" s="860"/>
      <c r="D47" s="887"/>
      <c r="E47" s="1068" t="str">
        <f>工事情報入力!O50</f>
        <v/>
      </c>
      <c r="F47" s="1030"/>
      <c r="G47" s="1030"/>
      <c r="H47" s="1031"/>
      <c r="I47" s="445"/>
      <c r="J47" s="840" t="s">
        <v>311</v>
      </c>
      <c r="K47" s="860"/>
      <c r="L47" s="887"/>
      <c r="M47" s="1068" t="str">
        <f>工事情報入力!O53</f>
        <v/>
      </c>
      <c r="N47" s="1030"/>
      <c r="O47" s="1031"/>
      <c r="P47" s="445"/>
      <c r="Q47" s="475"/>
      <c r="R47" s="475"/>
      <c r="S47" s="475"/>
      <c r="T47" s="476"/>
      <c r="U47" s="476"/>
      <c r="V47" s="476"/>
      <c r="W47" s="476"/>
      <c r="X47" s="445"/>
      <c r="Y47" s="472"/>
      <c r="Z47" s="840" t="s">
        <v>18</v>
      </c>
      <c r="AA47" s="887"/>
      <c r="AB47" s="1065"/>
      <c r="AC47" s="1043"/>
      <c r="AD47" s="1044"/>
      <c r="AE47" s="481"/>
    </row>
    <row r="48" spans="1:31" ht="12" customHeight="1">
      <c r="A48" s="445"/>
      <c r="B48" s="858"/>
      <c r="C48" s="1028"/>
      <c r="D48" s="889"/>
      <c r="E48" s="1032"/>
      <c r="F48" s="1033"/>
      <c r="G48" s="1033"/>
      <c r="H48" s="1034"/>
      <c r="I48" s="445"/>
      <c r="J48" s="858"/>
      <c r="K48" s="1028"/>
      <c r="L48" s="889"/>
      <c r="M48" s="1032"/>
      <c r="N48" s="1033"/>
      <c r="O48" s="1034"/>
      <c r="P48" s="445"/>
      <c r="Q48" s="475"/>
      <c r="R48" s="475"/>
      <c r="S48" s="475"/>
      <c r="T48" s="476"/>
      <c r="U48" s="476"/>
      <c r="V48" s="476"/>
      <c r="W48" s="476"/>
      <c r="X48" s="445"/>
      <c r="Y48" s="472"/>
      <c r="Z48" s="858"/>
      <c r="AA48" s="889"/>
      <c r="AB48" s="1066"/>
      <c r="AC48" s="1046"/>
      <c r="AD48" s="1047"/>
      <c r="AE48" s="445"/>
    </row>
    <row r="49" spans="1:31" ht="12" customHeight="1">
      <c r="A49" s="445"/>
      <c r="B49" s="858"/>
      <c r="C49" s="1028"/>
      <c r="D49" s="889"/>
      <c r="E49" s="1035"/>
      <c r="F49" s="850"/>
      <c r="G49" s="850"/>
      <c r="H49" s="851"/>
      <c r="I49" s="445"/>
      <c r="J49" s="848"/>
      <c r="K49" s="911"/>
      <c r="L49" s="912"/>
      <c r="M49" s="1035"/>
      <c r="N49" s="850"/>
      <c r="O49" s="851"/>
      <c r="P49" s="445"/>
      <c r="Q49" s="475"/>
      <c r="R49" s="475"/>
      <c r="S49" s="475"/>
      <c r="T49" s="476"/>
      <c r="U49" s="476"/>
      <c r="V49" s="476"/>
      <c r="W49" s="476"/>
      <c r="X49" s="445"/>
      <c r="Y49" s="473"/>
      <c r="Z49" s="861"/>
      <c r="AA49" s="891"/>
      <c r="AB49" s="1076"/>
      <c r="AC49" s="1077"/>
      <c r="AD49" s="1078"/>
      <c r="AE49" s="445"/>
    </row>
    <row r="50" spans="1:31" ht="12" customHeight="1">
      <c r="A50" s="445"/>
      <c r="B50" s="472"/>
      <c r="C50" s="840" t="s">
        <v>312</v>
      </c>
      <c r="D50" s="841"/>
      <c r="E50" s="1042" t="s">
        <v>1272</v>
      </c>
      <c r="F50" s="1043"/>
      <c r="G50" s="1043"/>
      <c r="H50" s="1044"/>
      <c r="I50" s="445"/>
      <c r="J50" s="840" t="s">
        <v>313</v>
      </c>
      <c r="K50" s="860"/>
      <c r="L50" s="887"/>
      <c r="M50" s="1068" t="str">
        <f>工事情報入力!O54</f>
        <v/>
      </c>
      <c r="N50" s="1030"/>
      <c r="O50" s="1031"/>
      <c r="P50" s="445"/>
      <c r="Q50" s="445"/>
      <c r="R50" s="445"/>
      <c r="S50" s="445"/>
      <c r="T50" s="445"/>
      <c r="U50" s="445"/>
      <c r="V50" s="445"/>
      <c r="W50" s="445"/>
      <c r="X50" s="445"/>
      <c r="Y50" s="445"/>
      <c r="Z50" s="445"/>
      <c r="AA50" s="445"/>
      <c r="AB50" s="445"/>
      <c r="AC50" s="445"/>
      <c r="AD50" s="445"/>
      <c r="AE50" s="445"/>
    </row>
    <row r="51" spans="1:31" ht="12" customHeight="1">
      <c r="A51" s="445"/>
      <c r="B51" s="472"/>
      <c r="C51" s="858"/>
      <c r="D51" s="859"/>
      <c r="E51" s="1045"/>
      <c r="F51" s="1046"/>
      <c r="G51" s="1046"/>
      <c r="H51" s="1047"/>
      <c r="I51" s="445"/>
      <c r="J51" s="858"/>
      <c r="K51" s="1028"/>
      <c r="L51" s="889"/>
      <c r="M51" s="1032"/>
      <c r="N51" s="1033"/>
      <c r="O51" s="1034"/>
      <c r="P51" s="445"/>
      <c r="Q51" s="907" t="s">
        <v>321</v>
      </c>
      <c r="R51" s="1079"/>
      <c r="S51" s="1079"/>
      <c r="T51" s="1080" t="s">
        <v>362</v>
      </c>
      <c r="U51" s="1080"/>
      <c r="V51" s="1080"/>
      <c r="W51" s="1080"/>
      <c r="X51" s="907" t="s">
        <v>322</v>
      </c>
      <c r="Y51" s="907"/>
      <c r="Z51" s="907"/>
      <c r="AA51" s="907"/>
      <c r="AB51" s="1081" t="s">
        <v>363</v>
      </c>
      <c r="AC51" s="1081"/>
      <c r="AD51" s="1081"/>
      <c r="AE51" s="445"/>
    </row>
    <row r="52" spans="1:31" ht="12" customHeight="1">
      <c r="A52" s="445"/>
      <c r="B52" s="473"/>
      <c r="C52" s="848" t="s">
        <v>314</v>
      </c>
      <c r="D52" s="849"/>
      <c r="E52" s="1048"/>
      <c r="F52" s="1049"/>
      <c r="G52" s="1049"/>
      <c r="H52" s="1050"/>
      <c r="I52" s="445"/>
      <c r="J52" s="848"/>
      <c r="K52" s="911"/>
      <c r="L52" s="912"/>
      <c r="M52" s="1035"/>
      <c r="N52" s="850"/>
      <c r="O52" s="851"/>
      <c r="P52" s="445"/>
      <c r="Q52" s="1079"/>
      <c r="R52" s="1079"/>
      <c r="S52" s="1079"/>
      <c r="T52" s="1080"/>
      <c r="U52" s="1080"/>
      <c r="V52" s="1080"/>
      <c r="W52" s="1080"/>
      <c r="X52" s="907"/>
      <c r="Y52" s="907"/>
      <c r="Z52" s="907"/>
      <c r="AA52" s="907"/>
      <c r="AB52" s="1081"/>
      <c r="AC52" s="1081"/>
      <c r="AD52" s="1081"/>
      <c r="AE52" s="445"/>
    </row>
    <row r="53" spans="1:31" ht="12" customHeight="1">
      <c r="A53" s="445"/>
      <c r="B53" s="840" t="s">
        <v>287</v>
      </c>
      <c r="C53" s="860"/>
      <c r="D53" s="887"/>
      <c r="E53" s="1068" t="str">
        <f>工事情報入力!O50</f>
        <v/>
      </c>
      <c r="F53" s="1030"/>
      <c r="G53" s="1030"/>
      <c r="H53" s="1031"/>
      <c r="I53" s="445"/>
      <c r="J53" s="840" t="s">
        <v>316</v>
      </c>
      <c r="K53" s="860"/>
      <c r="L53" s="887"/>
      <c r="M53" s="1068" t="str">
        <f>工事情報入力!O55</f>
        <v/>
      </c>
      <c r="N53" s="1030"/>
      <c r="O53" s="1031"/>
      <c r="P53" s="445"/>
      <c r="Q53" s="1079"/>
      <c r="R53" s="1079"/>
      <c r="S53" s="1079"/>
      <c r="T53" s="1080"/>
      <c r="U53" s="1080"/>
      <c r="V53" s="1080"/>
      <c r="W53" s="1080"/>
      <c r="X53" s="907"/>
      <c r="Y53" s="907"/>
      <c r="Z53" s="907"/>
      <c r="AA53" s="907"/>
      <c r="AB53" s="1081"/>
      <c r="AC53" s="1081"/>
      <c r="AD53" s="1081"/>
      <c r="AE53" s="445"/>
    </row>
    <row r="54" spans="1:31" ht="12" customHeight="1">
      <c r="A54" s="445"/>
      <c r="B54" s="858"/>
      <c r="C54" s="1028"/>
      <c r="D54" s="889"/>
      <c r="E54" s="1032"/>
      <c r="F54" s="1033"/>
      <c r="G54" s="1033"/>
      <c r="H54" s="1034"/>
      <c r="I54" s="445"/>
      <c r="J54" s="858"/>
      <c r="K54" s="1028"/>
      <c r="L54" s="889"/>
      <c r="M54" s="1032"/>
      <c r="N54" s="1033"/>
      <c r="O54" s="1034"/>
      <c r="P54" s="445"/>
      <c r="Q54" s="475"/>
      <c r="R54" s="475"/>
      <c r="S54" s="475"/>
      <c r="T54" s="476"/>
      <c r="U54" s="476"/>
      <c r="V54" s="476"/>
      <c r="W54" s="476"/>
      <c r="X54" s="475"/>
      <c r="Y54" s="475"/>
      <c r="Z54" s="475"/>
      <c r="AA54" s="475"/>
      <c r="AB54" s="476"/>
      <c r="AE54" s="445"/>
    </row>
    <row r="55" spans="1:31" ht="12" customHeight="1">
      <c r="A55" s="445"/>
      <c r="B55" s="858"/>
      <c r="C55" s="1028"/>
      <c r="D55" s="889"/>
      <c r="E55" s="1035"/>
      <c r="F55" s="850"/>
      <c r="G55" s="850"/>
      <c r="H55" s="851"/>
      <c r="I55" s="445"/>
      <c r="J55" s="848"/>
      <c r="K55" s="911"/>
      <c r="L55" s="912"/>
      <c r="M55" s="1035"/>
      <c r="N55" s="850"/>
      <c r="O55" s="851"/>
      <c r="P55" s="445"/>
      <c r="Q55" s="482" t="s">
        <v>323</v>
      </c>
      <c r="AE55" s="445"/>
    </row>
    <row r="56" spans="1:31" ht="12" customHeight="1">
      <c r="A56" s="445"/>
      <c r="B56" s="472"/>
      <c r="C56" s="840" t="s">
        <v>312</v>
      </c>
      <c r="D56" s="841"/>
      <c r="E56" s="1042" t="s">
        <v>1272</v>
      </c>
      <c r="F56" s="1043"/>
      <c r="G56" s="1043"/>
      <c r="H56" s="1044"/>
      <c r="I56" s="445"/>
      <c r="J56" s="840" t="s">
        <v>318</v>
      </c>
      <c r="K56" s="860"/>
      <c r="L56" s="887"/>
      <c r="M56" s="1069"/>
      <c r="N56" s="1070"/>
      <c r="O56" s="1071"/>
      <c r="P56" s="445"/>
      <c r="Q56" s="482" t="s">
        <v>324</v>
      </c>
      <c r="AE56" s="445"/>
    </row>
    <row r="57" spans="1:31" ht="12" customHeight="1">
      <c r="A57" s="445"/>
      <c r="B57" s="472"/>
      <c r="C57" s="858"/>
      <c r="D57" s="859"/>
      <c r="E57" s="1045"/>
      <c r="F57" s="1046"/>
      <c r="G57" s="1046"/>
      <c r="H57" s="1047"/>
      <c r="I57" s="445"/>
      <c r="J57" s="858"/>
      <c r="K57" s="1028"/>
      <c r="L57" s="889"/>
      <c r="M57" s="1072"/>
      <c r="N57" s="1052"/>
      <c r="O57" s="1073"/>
      <c r="P57" s="481"/>
      <c r="Q57" s="482" t="s">
        <v>325</v>
      </c>
      <c r="AE57" s="445"/>
    </row>
    <row r="58" spans="1:31" ht="12" customHeight="1">
      <c r="A58" s="445"/>
      <c r="B58" s="473"/>
      <c r="C58" s="848" t="s">
        <v>314</v>
      </c>
      <c r="D58" s="849"/>
      <c r="E58" s="1048"/>
      <c r="F58" s="1049"/>
      <c r="G58" s="1049"/>
      <c r="H58" s="1050"/>
      <c r="I58" s="445"/>
      <c r="J58" s="858"/>
      <c r="K58" s="1028"/>
      <c r="L58" s="889"/>
      <c r="M58" s="1074"/>
      <c r="N58" s="1054"/>
      <c r="O58" s="1075"/>
      <c r="P58" s="445"/>
      <c r="Q58" s="482" t="s">
        <v>326</v>
      </c>
      <c r="AE58" s="445"/>
    </row>
    <row r="59" spans="1:31" ht="12" customHeight="1">
      <c r="A59" s="445"/>
      <c r="B59" s="840" t="s">
        <v>315</v>
      </c>
      <c r="C59" s="860"/>
      <c r="D59" s="841"/>
      <c r="E59" s="1051" t="s">
        <v>1271</v>
      </c>
      <c r="F59" s="1052"/>
      <c r="G59" s="1082" t="str">
        <f>工事情報入力!O51</f>
        <v/>
      </c>
      <c r="H59" s="1034"/>
      <c r="I59" s="445"/>
      <c r="J59" s="472"/>
      <c r="K59" s="840" t="s">
        <v>319</v>
      </c>
      <c r="L59" s="887"/>
      <c r="M59" s="1065"/>
      <c r="N59" s="1043"/>
      <c r="O59" s="1044"/>
      <c r="P59" s="445"/>
      <c r="Q59" s="482" t="s">
        <v>327</v>
      </c>
      <c r="AE59" s="445"/>
    </row>
    <row r="60" spans="1:31" ht="12" customHeight="1">
      <c r="A60" s="445"/>
      <c r="B60" s="858"/>
      <c r="C60" s="1028"/>
      <c r="D60" s="859"/>
      <c r="E60" s="1051"/>
      <c r="F60" s="1052"/>
      <c r="G60" s="1033"/>
      <c r="H60" s="1034"/>
      <c r="I60" s="445"/>
      <c r="J60" s="472"/>
      <c r="K60" s="858"/>
      <c r="L60" s="889"/>
      <c r="M60" s="1066"/>
      <c r="N60" s="1046"/>
      <c r="O60" s="1047"/>
      <c r="P60" s="445"/>
      <c r="Q60" s="482" t="s">
        <v>328</v>
      </c>
      <c r="AE60" s="445"/>
    </row>
    <row r="61" spans="1:31" ht="12" customHeight="1">
      <c r="A61" s="445"/>
      <c r="B61" s="858"/>
      <c r="C61" s="1028"/>
      <c r="D61" s="859"/>
      <c r="E61" s="1053"/>
      <c r="F61" s="1054"/>
      <c r="G61" s="850"/>
      <c r="H61" s="851"/>
      <c r="I61" s="445"/>
      <c r="J61" s="472"/>
      <c r="K61" s="848"/>
      <c r="L61" s="912"/>
      <c r="M61" s="1067"/>
      <c r="N61" s="1049"/>
      <c r="O61" s="1050"/>
      <c r="P61" s="445"/>
      <c r="Q61" s="482" t="s">
        <v>329</v>
      </c>
      <c r="AD61" s="481"/>
      <c r="AE61" s="445"/>
    </row>
    <row r="62" spans="1:31" ht="12" customHeight="1">
      <c r="A62" s="445"/>
      <c r="B62" s="472"/>
      <c r="C62" s="840" t="s">
        <v>317</v>
      </c>
      <c r="D62" s="887"/>
      <c r="E62" s="1083" t="str">
        <f>工事情報入力!O52</f>
        <v/>
      </c>
      <c r="F62" s="1057"/>
      <c r="G62" s="1057"/>
      <c r="H62" s="1058"/>
      <c r="I62" s="445"/>
      <c r="J62" s="472"/>
      <c r="K62" s="840" t="s">
        <v>18</v>
      </c>
      <c r="L62" s="887"/>
      <c r="M62" s="1065"/>
      <c r="N62" s="1043"/>
      <c r="O62" s="1044"/>
      <c r="P62" s="445"/>
      <c r="Q62" s="482" t="s">
        <v>330</v>
      </c>
      <c r="AC62" s="481"/>
      <c r="AD62" s="445"/>
      <c r="AE62" s="445"/>
    </row>
    <row r="63" spans="1:31" ht="12" customHeight="1">
      <c r="A63" s="445"/>
      <c r="B63" s="472"/>
      <c r="C63" s="858"/>
      <c r="D63" s="889"/>
      <c r="E63" s="1059"/>
      <c r="F63" s="1060"/>
      <c r="G63" s="1060"/>
      <c r="H63" s="1061"/>
      <c r="I63" s="445"/>
      <c r="J63" s="472"/>
      <c r="K63" s="858"/>
      <c r="L63" s="889"/>
      <c r="M63" s="1066"/>
      <c r="N63" s="1046"/>
      <c r="O63" s="1047"/>
      <c r="P63" s="445"/>
      <c r="AC63" s="445"/>
      <c r="AD63" s="445"/>
      <c r="AE63" s="445"/>
    </row>
    <row r="64" spans="1:31" ht="12" customHeight="1">
      <c r="A64" s="445"/>
      <c r="B64" s="473"/>
      <c r="C64" s="861"/>
      <c r="D64" s="891"/>
      <c r="E64" s="1062"/>
      <c r="F64" s="1063"/>
      <c r="G64" s="1063"/>
      <c r="H64" s="1064"/>
      <c r="I64" s="445"/>
      <c r="J64" s="473"/>
      <c r="K64" s="861"/>
      <c r="L64" s="891"/>
      <c r="M64" s="1076"/>
      <c r="N64" s="1077"/>
      <c r="O64" s="1078"/>
      <c r="P64" s="445"/>
      <c r="Q64" s="1084" t="s">
        <v>331</v>
      </c>
      <c r="R64" s="1084"/>
      <c r="S64" s="1084"/>
      <c r="T64" s="1084"/>
      <c r="U64" s="1084"/>
      <c r="V64" s="1084"/>
      <c r="W64" s="1084"/>
      <c r="X64" s="482"/>
      <c r="Y64" s="481"/>
      <c r="Z64" s="481"/>
      <c r="AA64" s="481"/>
      <c r="AB64" s="481"/>
      <c r="AC64" s="481"/>
      <c r="AD64" s="445"/>
      <c r="AE64" s="445"/>
    </row>
    <row r="65" spans="1:31" ht="12" customHeight="1">
      <c r="A65" s="445"/>
      <c r="B65" s="445"/>
      <c r="C65" s="461"/>
      <c r="D65" s="461"/>
      <c r="E65" s="483"/>
      <c r="F65" s="483"/>
      <c r="G65" s="483"/>
      <c r="H65" s="483"/>
      <c r="I65" s="445"/>
      <c r="J65" s="445"/>
      <c r="K65" s="461"/>
      <c r="L65" s="461"/>
      <c r="M65" s="462"/>
      <c r="N65" s="462"/>
      <c r="O65" s="462"/>
      <c r="P65" s="445"/>
      <c r="Q65" s="1084"/>
      <c r="R65" s="1084"/>
      <c r="S65" s="1084"/>
      <c r="T65" s="1084"/>
      <c r="U65" s="1084"/>
      <c r="V65" s="1084"/>
      <c r="W65" s="1084"/>
      <c r="X65" s="481"/>
      <c r="Y65" s="481"/>
      <c r="Z65" s="481"/>
      <c r="AA65" s="481"/>
      <c r="AB65" s="481"/>
      <c r="AC65" s="481"/>
      <c r="AD65" s="445"/>
      <c r="AE65" s="445"/>
    </row>
    <row r="66" spans="1:31" ht="12" customHeight="1">
      <c r="A66" s="445"/>
      <c r="B66" s="962" t="s">
        <v>321</v>
      </c>
      <c r="C66" s="860"/>
      <c r="D66" s="887"/>
      <c r="E66" s="1065" t="s">
        <v>362</v>
      </c>
      <c r="F66" s="1043"/>
      <c r="G66" s="1043"/>
      <c r="H66" s="1043"/>
      <c r="I66" s="907" t="s">
        <v>322</v>
      </c>
      <c r="J66" s="907"/>
      <c r="K66" s="907"/>
      <c r="L66" s="907"/>
      <c r="M66" s="1081" t="s">
        <v>362</v>
      </c>
      <c r="N66" s="1081"/>
      <c r="O66" s="1081"/>
      <c r="P66" s="445"/>
      <c r="Q66" s="482" t="s">
        <v>332</v>
      </c>
      <c r="R66" s="481"/>
      <c r="S66" s="481"/>
      <c r="T66" s="481"/>
      <c r="U66" s="481"/>
      <c r="V66" s="481"/>
      <c r="W66" s="481"/>
      <c r="X66" s="481"/>
      <c r="Y66" s="481"/>
      <c r="Z66" s="481"/>
      <c r="AA66" s="481"/>
      <c r="AB66" s="481"/>
      <c r="AC66" s="481"/>
      <c r="AD66" s="445"/>
      <c r="AE66" s="445"/>
    </row>
    <row r="67" spans="1:31" ht="12" customHeight="1">
      <c r="A67" s="445"/>
      <c r="B67" s="858"/>
      <c r="C67" s="1028"/>
      <c r="D67" s="889"/>
      <c r="E67" s="1066"/>
      <c r="F67" s="1046"/>
      <c r="G67" s="1046"/>
      <c r="H67" s="1046"/>
      <c r="I67" s="907"/>
      <c r="J67" s="907"/>
      <c r="K67" s="907"/>
      <c r="L67" s="907"/>
      <c r="M67" s="1081"/>
      <c r="N67" s="1081"/>
      <c r="O67" s="1081"/>
      <c r="P67" s="445"/>
      <c r="Q67" s="481" t="s">
        <v>333</v>
      </c>
      <c r="R67" s="481"/>
      <c r="S67" s="481"/>
      <c r="T67" s="481"/>
      <c r="U67" s="481"/>
      <c r="V67" s="481"/>
      <c r="X67" s="481"/>
      <c r="Y67" s="481"/>
      <c r="Z67" s="481"/>
      <c r="AA67" s="481"/>
      <c r="AB67" s="481"/>
      <c r="AC67" s="481"/>
      <c r="AD67" s="445"/>
      <c r="AE67" s="445"/>
    </row>
    <row r="68" spans="1:31" ht="12" customHeight="1">
      <c r="A68" s="445"/>
      <c r="B68" s="848"/>
      <c r="C68" s="911"/>
      <c r="D68" s="912"/>
      <c r="E68" s="1067"/>
      <c r="F68" s="1049"/>
      <c r="G68" s="1049"/>
      <c r="H68" s="1049"/>
      <c r="I68" s="907"/>
      <c r="J68" s="907"/>
      <c r="K68" s="907"/>
      <c r="L68" s="907"/>
      <c r="M68" s="1081"/>
      <c r="N68" s="1081"/>
      <c r="O68" s="1081"/>
      <c r="P68" s="445"/>
      <c r="Q68" s="482" t="s">
        <v>334</v>
      </c>
      <c r="R68" s="481"/>
      <c r="S68" s="481"/>
      <c r="T68" s="481"/>
      <c r="U68" s="481"/>
      <c r="V68" s="481"/>
      <c r="W68" s="481"/>
      <c r="X68" s="481"/>
      <c r="Y68" s="481"/>
      <c r="Z68" s="481"/>
      <c r="AA68" s="481"/>
      <c r="AB68" s="481"/>
      <c r="AC68" s="445"/>
      <c r="AD68" s="445"/>
      <c r="AE68" s="445"/>
    </row>
    <row r="69" spans="1:31" ht="12" customHeight="1">
      <c r="A69" s="445"/>
      <c r="B69" s="484"/>
      <c r="C69" s="484"/>
      <c r="D69" s="484"/>
      <c r="E69" s="485"/>
      <c r="F69" s="485"/>
      <c r="G69" s="485"/>
      <c r="H69" s="485"/>
      <c r="I69" s="475"/>
      <c r="J69" s="475"/>
      <c r="K69" s="475"/>
      <c r="L69" s="475"/>
      <c r="M69" s="476"/>
      <c r="N69" s="476"/>
      <c r="O69" s="476"/>
      <c r="P69" s="445"/>
      <c r="Q69" s="481" t="s">
        <v>126</v>
      </c>
      <c r="R69" s="481"/>
      <c r="S69" s="481"/>
      <c r="T69" s="481"/>
      <c r="U69" s="481"/>
      <c r="V69" s="481"/>
      <c r="W69" s="481"/>
      <c r="X69" s="481"/>
      <c r="Y69" s="481"/>
      <c r="Z69" s="481"/>
      <c r="AA69" s="481"/>
      <c r="AB69" s="481"/>
      <c r="AC69" s="445"/>
      <c r="AD69" s="445"/>
      <c r="AE69" s="445"/>
    </row>
    <row r="70" spans="1:31" ht="12" customHeight="1">
      <c r="A70" s="445"/>
      <c r="B70" s="482" t="s">
        <v>335</v>
      </c>
      <c r="C70" s="481"/>
      <c r="D70" s="482" t="s">
        <v>336</v>
      </c>
      <c r="E70" s="481"/>
      <c r="F70" s="483"/>
      <c r="G70" s="483"/>
      <c r="H70" s="483"/>
      <c r="I70" s="445"/>
      <c r="J70" s="445"/>
      <c r="K70" s="461"/>
      <c r="L70" s="461"/>
      <c r="M70" s="462"/>
      <c r="N70" s="462"/>
      <c r="O70" s="462"/>
      <c r="P70" s="445"/>
      <c r="Q70" s="481" t="s">
        <v>337</v>
      </c>
      <c r="R70" s="481"/>
      <c r="S70" s="481"/>
      <c r="T70" s="481"/>
      <c r="U70" s="481"/>
      <c r="V70" s="481"/>
      <c r="W70" s="481"/>
      <c r="X70" s="481"/>
      <c r="Y70" s="481"/>
      <c r="Z70" s="481"/>
      <c r="AA70" s="481"/>
      <c r="AB70" s="481"/>
      <c r="AC70" s="445"/>
      <c r="AD70" s="445"/>
      <c r="AE70" s="445"/>
    </row>
    <row r="71" spans="1:31" ht="12" customHeight="1">
      <c r="A71" s="445"/>
      <c r="B71" s="481"/>
      <c r="C71" s="481"/>
      <c r="D71" s="482" t="s">
        <v>338</v>
      </c>
      <c r="E71" s="481"/>
      <c r="F71" s="483"/>
      <c r="G71" s="483"/>
      <c r="H71" s="483"/>
      <c r="I71" s="445"/>
      <c r="J71" s="445"/>
      <c r="K71" s="461"/>
      <c r="L71" s="461"/>
      <c r="M71" s="462"/>
      <c r="N71" s="462"/>
      <c r="O71" s="462"/>
      <c r="P71" s="445"/>
      <c r="Q71" s="481" t="s">
        <v>339</v>
      </c>
      <c r="R71" s="481"/>
      <c r="S71" s="481"/>
      <c r="T71" s="481"/>
      <c r="U71" s="481"/>
      <c r="V71" s="481"/>
      <c r="W71" s="481" t="s">
        <v>340</v>
      </c>
      <c r="X71" s="481"/>
      <c r="Y71" s="481"/>
      <c r="Z71" s="481"/>
      <c r="AA71" s="481"/>
      <c r="AB71" s="481"/>
      <c r="AC71" s="481"/>
      <c r="AD71" s="445"/>
      <c r="AE71" s="445"/>
    </row>
    <row r="72" spans="1:31" ht="12" customHeight="1">
      <c r="A72" s="445"/>
      <c r="B72" s="481"/>
      <c r="C72" s="481"/>
      <c r="D72" s="481" t="s">
        <v>341</v>
      </c>
      <c r="E72" s="481"/>
      <c r="F72" s="481"/>
      <c r="G72" s="481"/>
      <c r="H72" s="481"/>
      <c r="I72" s="481"/>
      <c r="J72" s="481"/>
      <c r="K72" s="481"/>
      <c r="L72" s="481"/>
      <c r="M72" s="481"/>
      <c r="N72" s="481"/>
      <c r="O72" s="462"/>
      <c r="P72" s="445"/>
      <c r="Q72" s="481" t="s">
        <v>342</v>
      </c>
      <c r="R72" s="481"/>
      <c r="S72" s="481"/>
      <c r="T72" s="481"/>
      <c r="U72" s="481"/>
      <c r="V72" s="481"/>
      <c r="W72" s="481" t="s">
        <v>343</v>
      </c>
      <c r="X72" s="481"/>
      <c r="Y72" s="481"/>
      <c r="Z72" s="481"/>
      <c r="AA72" s="481"/>
      <c r="AB72" s="481"/>
      <c r="AC72" s="481"/>
      <c r="AD72" s="445"/>
      <c r="AE72" s="445"/>
    </row>
    <row r="73" spans="1:31" ht="12" customHeight="1">
      <c r="A73" s="445"/>
      <c r="B73" s="481"/>
      <c r="C73" s="481"/>
      <c r="D73" s="481" t="s">
        <v>344</v>
      </c>
      <c r="E73" s="481"/>
      <c r="F73" s="481"/>
      <c r="G73" s="481"/>
      <c r="H73" s="481"/>
      <c r="I73" s="481"/>
      <c r="J73" s="481"/>
      <c r="K73" s="481"/>
      <c r="L73" s="481"/>
      <c r="M73" s="481"/>
      <c r="N73" s="481"/>
      <c r="O73" s="445"/>
      <c r="P73" s="445"/>
      <c r="Q73" s="481" t="s">
        <v>345</v>
      </c>
      <c r="R73" s="481"/>
      <c r="S73" s="481"/>
      <c r="T73" s="481"/>
      <c r="U73" s="481"/>
      <c r="V73" s="481"/>
      <c r="W73" s="481" t="s">
        <v>346</v>
      </c>
      <c r="X73" s="481"/>
      <c r="Y73" s="481"/>
      <c r="Z73" s="481"/>
      <c r="AA73" s="481"/>
      <c r="AB73" s="481"/>
      <c r="AC73" s="445"/>
      <c r="AD73" s="445"/>
      <c r="AE73" s="445"/>
    </row>
    <row r="74" spans="1:31" ht="12" customHeight="1">
      <c r="A74" s="445"/>
      <c r="B74" s="481"/>
      <c r="C74" s="481"/>
      <c r="D74" s="482" t="s">
        <v>347</v>
      </c>
      <c r="E74" s="481"/>
      <c r="F74" s="481"/>
      <c r="G74" s="481"/>
      <c r="H74" s="481"/>
      <c r="I74" s="481"/>
      <c r="J74" s="481"/>
      <c r="K74" s="481"/>
      <c r="L74" s="481"/>
      <c r="M74" s="481"/>
      <c r="N74" s="481"/>
      <c r="O74" s="481"/>
      <c r="P74" s="445"/>
      <c r="Q74" s="482" t="s">
        <v>348</v>
      </c>
      <c r="W74" s="481" t="s">
        <v>127</v>
      </c>
      <c r="X74" s="481"/>
      <c r="Y74" s="481"/>
      <c r="Z74" s="481"/>
      <c r="AA74" s="481"/>
      <c r="AB74" s="481"/>
      <c r="AC74" s="445"/>
      <c r="AD74" s="445"/>
      <c r="AE74" s="445"/>
    </row>
    <row r="75" spans="1:31" ht="12" customHeight="1">
      <c r="A75" s="445"/>
      <c r="D75" s="481" t="s">
        <v>349</v>
      </c>
      <c r="E75" s="481"/>
      <c r="F75" s="481"/>
      <c r="G75" s="481"/>
      <c r="H75" s="481"/>
      <c r="I75" s="481"/>
      <c r="J75" s="481"/>
      <c r="K75" s="481"/>
      <c r="L75" s="481"/>
      <c r="M75" s="481"/>
      <c r="N75" s="445"/>
      <c r="O75" s="481"/>
      <c r="P75" s="445"/>
      <c r="Q75" s="481" t="s">
        <v>350</v>
      </c>
      <c r="R75" s="481"/>
      <c r="S75" s="481"/>
      <c r="T75" s="481"/>
      <c r="U75" s="481"/>
      <c r="V75" s="481"/>
      <c r="W75" s="481" t="s">
        <v>351</v>
      </c>
      <c r="X75" s="481"/>
      <c r="Y75" s="481"/>
      <c r="Z75" s="481"/>
      <c r="AA75" s="481"/>
      <c r="AB75" s="481"/>
      <c r="AC75" s="445"/>
      <c r="AD75" s="445"/>
      <c r="AE75" s="445"/>
    </row>
    <row r="76" spans="1:31" ht="12" customHeight="1">
      <c r="A76" s="445"/>
      <c r="B76" s="481"/>
      <c r="C76" s="481"/>
      <c r="D76" s="482" t="s">
        <v>352</v>
      </c>
      <c r="E76" s="481"/>
      <c r="F76" s="481"/>
      <c r="G76" s="481"/>
      <c r="H76" s="481"/>
      <c r="O76" s="445"/>
      <c r="P76" s="445"/>
      <c r="Q76" s="481"/>
      <c r="R76" s="481"/>
      <c r="S76" s="481"/>
      <c r="T76" s="481"/>
      <c r="U76" s="481"/>
      <c r="V76" s="481"/>
      <c r="W76" s="481" t="s">
        <v>353</v>
      </c>
      <c r="X76" s="481"/>
      <c r="Y76" s="481"/>
      <c r="Z76" s="481"/>
      <c r="AA76" s="481"/>
      <c r="AB76" s="481"/>
      <c r="AC76" s="445"/>
      <c r="AD76" s="481"/>
      <c r="AE76" s="445"/>
    </row>
    <row r="77" spans="1:31" ht="12" customHeight="1">
      <c r="D77" s="481" t="s">
        <v>354</v>
      </c>
      <c r="Q77" s="486"/>
      <c r="R77" s="486"/>
      <c r="S77" s="486"/>
      <c r="T77" s="486"/>
      <c r="U77" s="486"/>
      <c r="V77" s="486"/>
      <c r="W77" s="481" t="s">
        <v>355</v>
      </c>
      <c r="X77" s="486"/>
      <c r="Y77" s="486"/>
      <c r="Z77" s="486"/>
      <c r="AA77" s="481"/>
      <c r="AB77" s="481"/>
      <c r="AC77" s="481"/>
      <c r="AD77" s="445"/>
    </row>
    <row r="78" spans="1:31" ht="12" customHeight="1">
      <c r="D78" s="482" t="s">
        <v>356</v>
      </c>
      <c r="Q78" s="486"/>
      <c r="R78" s="486"/>
      <c r="S78" s="486"/>
      <c r="T78" s="486"/>
      <c r="U78" s="486"/>
      <c r="V78" s="486"/>
      <c r="W78" s="481" t="s">
        <v>357</v>
      </c>
      <c r="X78" s="486"/>
      <c r="Y78" s="486"/>
      <c r="Z78" s="486"/>
      <c r="AA78" s="481"/>
      <c r="AB78" s="481"/>
      <c r="AC78" s="445"/>
      <c r="AD78" s="445"/>
    </row>
    <row r="79" spans="1:31" ht="12" customHeight="1">
      <c r="D79" s="482" t="s">
        <v>358</v>
      </c>
      <c r="Q79" s="482"/>
      <c r="R79" s="481"/>
      <c r="S79" s="481"/>
      <c r="T79" s="481"/>
      <c r="U79" s="481"/>
      <c r="V79" s="481"/>
      <c r="W79" s="481"/>
      <c r="X79" s="481"/>
      <c r="Y79" s="481"/>
      <c r="Z79" s="481"/>
      <c r="AA79" s="481"/>
      <c r="AB79" s="481"/>
      <c r="AC79" s="445"/>
      <c r="AD79" s="445"/>
    </row>
    <row r="80" spans="1:31" ht="12" customHeight="1">
      <c r="D80" s="482"/>
      <c r="Q80" s="481"/>
      <c r="R80" s="481"/>
      <c r="S80" s="481"/>
      <c r="T80" s="481"/>
      <c r="U80" s="481"/>
      <c r="V80" s="481"/>
      <c r="W80" s="481"/>
      <c r="X80" s="481"/>
      <c r="Y80" s="481"/>
      <c r="Z80" s="481"/>
      <c r="AA80" s="481"/>
      <c r="AB80" s="481"/>
      <c r="AC80" s="445"/>
      <c r="AD80" s="445"/>
    </row>
    <row r="81" spans="17:29" ht="12" customHeight="1">
      <c r="Q81" s="481"/>
      <c r="R81" s="481"/>
      <c r="S81" s="481"/>
      <c r="T81" s="481"/>
      <c r="U81" s="481"/>
      <c r="V81" s="481"/>
      <c r="W81" s="481"/>
      <c r="X81" s="481"/>
      <c r="Y81" s="481"/>
      <c r="Z81" s="481"/>
      <c r="AA81" s="481"/>
      <c r="AB81" s="481"/>
      <c r="AC81" s="481"/>
    </row>
    <row r="82" spans="17:29" ht="12" customHeight="1">
      <c r="Q82" s="481"/>
      <c r="R82" s="481"/>
      <c r="S82" s="481"/>
      <c r="T82" s="481"/>
      <c r="U82" s="481"/>
      <c r="V82" s="481"/>
      <c r="W82" s="481"/>
      <c r="X82" s="481"/>
      <c r="Y82" s="481"/>
      <c r="Z82" s="481"/>
      <c r="AA82" s="481"/>
      <c r="AB82" s="481"/>
    </row>
    <row r="83" spans="17:29" ht="12" customHeight="1">
      <c r="Q83" s="481"/>
      <c r="R83" s="481"/>
      <c r="S83" s="481"/>
      <c r="T83" s="481"/>
      <c r="U83" s="481"/>
      <c r="V83" s="481"/>
      <c r="W83" s="481"/>
      <c r="X83" s="481"/>
      <c r="Y83" s="481"/>
      <c r="Z83" s="481"/>
      <c r="AA83" s="481"/>
      <c r="AB83" s="481"/>
    </row>
  </sheetData>
  <sheetProtection sheet="1" scenarios="1" formatCells="0" selectLockedCells="1"/>
  <mergeCells count="178">
    <mergeCell ref="B1:E2"/>
    <mergeCell ref="N1:O1"/>
    <mergeCell ref="Q1:T2"/>
    <mergeCell ref="Q3:R3"/>
    <mergeCell ref="S3:X3"/>
    <mergeCell ref="Y3:Z3"/>
    <mergeCell ref="AA3:AD3"/>
    <mergeCell ref="Q4:R4"/>
    <mergeCell ref="S4:AD4"/>
    <mergeCell ref="D5:H7"/>
    <mergeCell ref="Q5:R5"/>
    <mergeCell ref="Y5:AD5"/>
    <mergeCell ref="Q6:R6"/>
    <mergeCell ref="S6:AD7"/>
    <mergeCell ref="Q7:R7"/>
    <mergeCell ref="Q8:R8"/>
    <mergeCell ref="S8:AD8"/>
    <mergeCell ref="D9:G10"/>
    <mergeCell ref="J9:K10"/>
    <mergeCell ref="L9:O10"/>
    <mergeCell ref="Q9:R11"/>
    <mergeCell ref="S9:X9"/>
    <mergeCell ref="Y9:Z11"/>
    <mergeCell ref="AA9:AD11"/>
    <mergeCell ref="S10:X10"/>
    <mergeCell ref="L11:O11"/>
    <mergeCell ref="S11:X11"/>
    <mergeCell ref="B12:C15"/>
    <mergeCell ref="D12:H15"/>
    <mergeCell ref="L12:O12"/>
    <mergeCell ref="L13:O13"/>
    <mergeCell ref="Q13:R13"/>
    <mergeCell ref="S13:U14"/>
    <mergeCell ref="V13:AA14"/>
    <mergeCell ref="AB13:AD14"/>
    <mergeCell ref="L14:O14"/>
    <mergeCell ref="Q14:R14"/>
    <mergeCell ref="J15:K17"/>
    <mergeCell ref="L15:O17"/>
    <mergeCell ref="Q15:R15"/>
    <mergeCell ref="S15:U17"/>
    <mergeCell ref="V15:AA17"/>
    <mergeCell ref="AB15:AD17"/>
    <mergeCell ref="S18:U20"/>
    <mergeCell ref="V18:AA20"/>
    <mergeCell ref="AB18:AD20"/>
    <mergeCell ref="B19:E20"/>
    <mergeCell ref="Q19:R19"/>
    <mergeCell ref="Q20:R20"/>
    <mergeCell ref="B16:C18"/>
    <mergeCell ref="D16:H18"/>
    <mergeCell ref="Q16:R16"/>
    <mergeCell ref="Q17:R17"/>
    <mergeCell ref="L18:N18"/>
    <mergeCell ref="Q18:R18"/>
    <mergeCell ref="B21:C21"/>
    <mergeCell ref="D21:O22"/>
    <mergeCell ref="B22:C22"/>
    <mergeCell ref="Q22:R30"/>
    <mergeCell ref="S22:S26"/>
    <mergeCell ref="T22:W23"/>
    <mergeCell ref="B28:C28"/>
    <mergeCell ref="M28:O29"/>
    <mergeCell ref="B29:C29"/>
    <mergeCell ref="T29:V30"/>
    <mergeCell ref="S27:S30"/>
    <mergeCell ref="T27:V28"/>
    <mergeCell ref="W27:Z28"/>
    <mergeCell ref="X22:AA23"/>
    <mergeCell ref="AA27:AB28"/>
    <mergeCell ref="AB22:AD23"/>
    <mergeCell ref="B23:C23"/>
    <mergeCell ref="D23:O23"/>
    <mergeCell ref="B24:C26"/>
    <mergeCell ref="D24:I24"/>
    <mergeCell ref="J24:K26"/>
    <mergeCell ref="L24:O26"/>
    <mergeCell ref="T24:W26"/>
    <mergeCell ref="X24:AA26"/>
    <mergeCell ref="AB24:AD26"/>
    <mergeCell ref="D25:I25"/>
    <mergeCell ref="D26:I26"/>
    <mergeCell ref="AC27:AD28"/>
    <mergeCell ref="D28:F29"/>
    <mergeCell ref="G28:L29"/>
    <mergeCell ref="W29:Z30"/>
    <mergeCell ref="AA29:AB30"/>
    <mergeCell ref="AC29:AD30"/>
    <mergeCell ref="B30:C30"/>
    <mergeCell ref="D30:F32"/>
    <mergeCell ref="G30:L32"/>
    <mergeCell ref="M30:O32"/>
    <mergeCell ref="B31:C31"/>
    <mergeCell ref="B32:C32"/>
    <mergeCell ref="Q32:S34"/>
    <mergeCell ref="T32:W34"/>
    <mergeCell ref="Y32:AA34"/>
    <mergeCell ref="AB32:AD34"/>
    <mergeCell ref="B33:C33"/>
    <mergeCell ref="D33:F35"/>
    <mergeCell ref="G33:L35"/>
    <mergeCell ref="M33:O35"/>
    <mergeCell ref="B34:C34"/>
    <mergeCell ref="B35:C35"/>
    <mergeCell ref="R35:S35"/>
    <mergeCell ref="T35:W37"/>
    <mergeCell ref="Y35:AA37"/>
    <mergeCell ref="AB35:AD37"/>
    <mergeCell ref="R36:S36"/>
    <mergeCell ref="B37:C45"/>
    <mergeCell ref="D37:D41"/>
    <mergeCell ref="E37:H38"/>
    <mergeCell ref="I37:L38"/>
    <mergeCell ref="M37:O38"/>
    <mergeCell ref="R37:S37"/>
    <mergeCell ref="Q38:S40"/>
    <mergeCell ref="T38:U40"/>
    <mergeCell ref="V38:W40"/>
    <mergeCell ref="Y38:AA40"/>
    <mergeCell ref="AB38:AD40"/>
    <mergeCell ref="E39:H41"/>
    <mergeCell ref="I39:L41"/>
    <mergeCell ref="M39:O41"/>
    <mergeCell ref="R41:S43"/>
    <mergeCell ref="T41:W43"/>
    <mergeCell ref="Y41:AA43"/>
    <mergeCell ref="AB41:AD43"/>
    <mergeCell ref="D42:D45"/>
    <mergeCell ref="E42:G43"/>
    <mergeCell ref="H42:K43"/>
    <mergeCell ref="L42:M43"/>
    <mergeCell ref="N42:O43"/>
    <mergeCell ref="E44:G45"/>
    <mergeCell ref="H44:K45"/>
    <mergeCell ref="L44:M45"/>
    <mergeCell ref="C50:D50"/>
    <mergeCell ref="E50:H52"/>
    <mergeCell ref="J50:L52"/>
    <mergeCell ref="M50:O52"/>
    <mergeCell ref="C51:D51"/>
    <mergeCell ref="N44:O45"/>
    <mergeCell ref="Z44:AA46"/>
    <mergeCell ref="AB44:AD46"/>
    <mergeCell ref="B47:D49"/>
    <mergeCell ref="E47:H49"/>
    <mergeCell ref="J47:L49"/>
    <mergeCell ref="M47:O49"/>
    <mergeCell ref="Z47:AA49"/>
    <mergeCell ref="AB47:AD49"/>
    <mergeCell ref="C56:D56"/>
    <mergeCell ref="E56:H58"/>
    <mergeCell ref="J56:L58"/>
    <mergeCell ref="M56:O58"/>
    <mergeCell ref="C57:D57"/>
    <mergeCell ref="C58:D58"/>
    <mergeCell ref="T51:W53"/>
    <mergeCell ref="X51:AA53"/>
    <mergeCell ref="AB51:AD53"/>
    <mergeCell ref="C52:D52"/>
    <mergeCell ref="B53:D55"/>
    <mergeCell ref="E53:H55"/>
    <mergeCell ref="J53:L55"/>
    <mergeCell ref="M53:O55"/>
    <mergeCell ref="Q51:S53"/>
    <mergeCell ref="Q64:W65"/>
    <mergeCell ref="B66:D68"/>
    <mergeCell ref="E66:H68"/>
    <mergeCell ref="I66:L68"/>
    <mergeCell ref="M66:O68"/>
    <mergeCell ref="B59:D61"/>
    <mergeCell ref="E59:F61"/>
    <mergeCell ref="G59:H61"/>
    <mergeCell ref="K59:L61"/>
    <mergeCell ref="M59:O61"/>
    <mergeCell ref="C62:D64"/>
    <mergeCell ref="E62:H64"/>
    <mergeCell ref="K62:L64"/>
    <mergeCell ref="M62:O64"/>
  </mergeCells>
  <phoneticPr fontId="3"/>
  <dataValidations count="3">
    <dataValidation type="list" allowBlank="1" showInputMessage="1" showErrorMessage="1" sqref="T51:W53 AB51:AD53" xr:uid="{29B5D585-D973-436F-BD99-54A59BCB5A56}">
      <formula1>"有　・　無,有,無"</formula1>
    </dataValidation>
    <dataValidation type="list" allowBlank="1" sqref="T38:U40 E59:F61" xr:uid="{8F296B2D-670A-4633-8866-343BF9C7498E}">
      <formula1>"非専任,専任"</formula1>
    </dataValidation>
    <dataValidation type="list" allowBlank="1" sqref="E66:H68 M66:O68" xr:uid="{2B8280CB-582F-4728-852E-F8110EBE3A8F}">
      <formula1>"有　・　無,有,無"</formula1>
    </dataValidation>
  </dataValidations>
  <printOptions horizontalCentered="1" verticalCentered="1"/>
  <pageMargins left="0.62992125984251968" right="0.39370078740157483" top="0.39370078740157483" bottom="0.39370078740157483" header="0.51181102362204722" footer="0.51181102362204722"/>
  <pageSetup paperSize="8" scale="75" orientation="landscape" blackAndWhite="1"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21</vt:i4>
      </vt:variant>
    </vt:vector>
  </HeadingPairs>
  <TitlesOfParts>
    <vt:vector size="48" baseType="lpstr">
      <vt:lpstr>元請の確認事項</vt:lpstr>
      <vt:lpstr>工事情報入力</vt:lpstr>
      <vt:lpstr>入力シート1</vt:lpstr>
      <vt:lpstr>事業所整理番号等の記載方法</vt:lpstr>
      <vt:lpstr>誓約書</vt:lpstr>
      <vt:lpstr>台帳</vt:lpstr>
      <vt:lpstr>再下</vt:lpstr>
      <vt:lpstr>再下 (2次)</vt:lpstr>
      <vt:lpstr>再下 (3次)</vt:lpstr>
      <vt:lpstr>編成表</vt:lpstr>
      <vt:lpstr>体系図</vt:lpstr>
      <vt:lpstr>入力シート2</vt:lpstr>
      <vt:lpstr>作業員名簿(自動)</vt:lpstr>
      <vt:lpstr>作業員名簿(自動) (台帳用)</vt:lpstr>
      <vt:lpstr>高齢者</vt:lpstr>
      <vt:lpstr>年少者</vt:lpstr>
      <vt:lpstr>一号外国人</vt:lpstr>
      <vt:lpstr>実習生入場</vt:lpstr>
      <vt:lpstr>新規入場</vt:lpstr>
      <vt:lpstr>新規入場 (記入例)</vt:lpstr>
      <vt:lpstr>KY用紙</vt:lpstr>
      <vt:lpstr>ｸﾚｰﾝ車両系建機</vt:lpstr>
      <vt:lpstr>持込機械</vt:lpstr>
      <vt:lpstr>入力シート3</vt:lpstr>
      <vt:lpstr>通勤車両</vt:lpstr>
      <vt:lpstr>有機溶剤</vt:lpstr>
      <vt:lpstr>火気</vt:lpstr>
      <vt:lpstr>KY用紙!Print_Area</vt:lpstr>
      <vt:lpstr>ｸﾚｰﾝ車両系建機!Print_Area</vt:lpstr>
      <vt:lpstr>一号外国人!Print_Area</vt:lpstr>
      <vt:lpstr>火気!Print_Area</vt:lpstr>
      <vt:lpstr>元請の確認事項!Print_Area</vt:lpstr>
      <vt:lpstr>高齢者!Print_Area</vt:lpstr>
      <vt:lpstr>再下!Print_Area</vt:lpstr>
      <vt:lpstr>'再下 (2次)'!Print_Area</vt:lpstr>
      <vt:lpstr>'再下 (3次)'!Print_Area</vt:lpstr>
      <vt:lpstr>'作業員名簿(自動)'!Print_Area</vt:lpstr>
      <vt:lpstr>'作業員名簿(自動) (台帳用)'!Print_Area</vt:lpstr>
      <vt:lpstr>持込機械!Print_Area</vt:lpstr>
      <vt:lpstr>実習生入場!Print_Area</vt:lpstr>
      <vt:lpstr>新規入場!Print_Area</vt:lpstr>
      <vt:lpstr>誓約書!Print_Area</vt:lpstr>
      <vt:lpstr>体系図!Print_Area</vt:lpstr>
      <vt:lpstr>台帳!Print_Area</vt:lpstr>
      <vt:lpstr>通勤車両!Print_Area</vt:lpstr>
      <vt:lpstr>年少者!Print_Area</vt:lpstr>
      <vt:lpstr>編成表!Print_Area</vt:lpstr>
      <vt:lpstr>有機溶剤!Print_Area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波多野組安全書類提出一覧240831</dc:title>
  <dc:creator>Kokoro</dc:creator>
  <cp:lastModifiedBy>波多野景治</cp:lastModifiedBy>
  <cp:lastPrinted>2024-08-29T02:21:09Z</cp:lastPrinted>
  <dcterms:created xsi:type="dcterms:W3CDTF">2020-02-04T01:40:23Z</dcterms:created>
  <dcterms:modified xsi:type="dcterms:W3CDTF">2024-10-17T05:48:29Z</dcterms:modified>
</cp:coreProperties>
</file>